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5480" windowHeight="7890" tabRatio="813" activeTab="2"/>
  </bookViews>
  <sheets>
    <sheet name="TVL-Allg-Vergleichsb. 2019-21" sheetId="20" r:id="rId1"/>
    <sheet name="TV-L S-Vergleichsb. 2021" sheetId="21" r:id="rId2"/>
    <sheet name="Koordinatorin E11b mit Entg" sheetId="14" r:id="rId3"/>
    <sheet name="FamZ MA mit Entg" sheetId="7" r:id="rId4"/>
    <sheet name="FL MA mit Entg" sheetId="18" r:id="rId5"/>
    <sheet name="FamZ MA TV-L Allg" sheetId="19" r:id="rId6"/>
  </sheets>
  <definedNames>
    <definedName name="__xlnm.Print_Area" localSheetId="3">'FamZ MA mit Entg'!$A$1:$F$49</definedName>
    <definedName name="__xlnm.Print_Area" localSheetId="5">'FamZ MA TV-L Allg'!$A$1:$F$49</definedName>
    <definedName name="__xlnm.Print_Area" localSheetId="4">'FL MA mit Entg'!$A$1:$F$49</definedName>
    <definedName name="__xlnm.Print_Area" localSheetId="2">'Koordinatorin E11b mit Entg'!$A$1:$F$49</definedName>
    <definedName name="__xlnm.Print_Area_0" localSheetId="3">'FamZ MA mit Entg'!$A$1:$F$49</definedName>
    <definedName name="__xlnm.Print_Area_0" localSheetId="5">'FamZ MA TV-L Allg'!$A$1:$F$49</definedName>
    <definedName name="__xlnm.Print_Area_0" localSheetId="4">'FL MA mit Entg'!$A$1:$F$49</definedName>
    <definedName name="__xlnm.Print_Area_0" localSheetId="2">'Koordinatorin E11b mit Entg'!$A$1:$F$49</definedName>
    <definedName name="__xlnm.Print_Area_0_0" localSheetId="3">'FamZ MA mit Entg'!$A$1:$F$49</definedName>
    <definedName name="__xlnm.Print_Area_0_0" localSheetId="5">'FamZ MA TV-L Allg'!$A$1:$F$49</definedName>
    <definedName name="__xlnm.Print_Area_0_0" localSheetId="4">'FL MA mit Entg'!$A$1:$F$49</definedName>
    <definedName name="__xlnm.Print_Area_0_0" localSheetId="2">'Koordinatorin E11b mit Entg'!$A$1:$F$49</definedName>
    <definedName name="_xlnm.Print_Area" localSheetId="3">'FamZ MA mit Entg'!$A$1:$F$49</definedName>
    <definedName name="_xlnm.Print_Area" localSheetId="5">'FamZ MA TV-L Allg'!$A$1:$F$49</definedName>
    <definedName name="_xlnm.Print_Area" localSheetId="4">'FL MA mit Entg'!$A$1:$F$49</definedName>
    <definedName name="_xlnm.Print_Area" localSheetId="2">'Koordinatorin E11b mit Entg'!$A$1:$F$49</definedName>
    <definedName name="_xlnm.Print_Area" localSheetId="1">'TV-L S-Vergleichsb. 2021'!$A$17:$X$31</definedName>
    <definedName name="_xlnm.Print_Area" localSheetId="0">'TVL-Allg-Vergleichsb. 2019-21'!$A$32:$T$46</definedName>
  </definedNames>
  <calcPr calcId="145621" fullPrecision="0"/>
</workbook>
</file>

<file path=xl/calcChain.xml><?xml version="1.0" encoding="utf-8"?>
<calcChain xmlns="http://schemas.openxmlformats.org/spreadsheetml/2006/main">
  <c r="A33" i="14" l="1"/>
  <c r="I37" i="20" l="1"/>
  <c r="K37" i="20" l="1"/>
  <c r="M37" i="20" s="1"/>
  <c r="B37" i="20"/>
  <c r="D37" i="20" s="1"/>
  <c r="L37" i="20"/>
  <c r="C37" i="20"/>
  <c r="N37" i="20"/>
  <c r="P37" i="20" s="1"/>
  <c r="E37" i="20"/>
  <c r="G37" i="20" s="1"/>
  <c r="O37" i="20"/>
  <c r="F37" i="20"/>
  <c r="Q37" i="20"/>
  <c r="S37" i="20" s="1"/>
  <c r="H37" i="20"/>
  <c r="J37" i="20" s="1"/>
  <c r="R37" i="20"/>
  <c r="X29" i="21" l="1"/>
  <c r="X28" i="21"/>
  <c r="X25" i="21"/>
  <c r="X24" i="21"/>
  <c r="X23" i="21"/>
  <c r="X13" i="21"/>
  <c r="X12" i="21"/>
  <c r="X9" i="21"/>
  <c r="X10" i="21"/>
  <c r="X11" i="21"/>
  <c r="X8" i="21"/>
  <c r="X7" i="21"/>
  <c r="X6" i="21"/>
  <c r="T24" i="21"/>
  <c r="A12" i="18"/>
  <c r="A12" i="7"/>
  <c r="W29" i="21"/>
  <c r="T29" i="21"/>
  <c r="Q29" i="21"/>
  <c r="N29" i="21"/>
  <c r="K29" i="21"/>
  <c r="H29" i="21"/>
  <c r="W28" i="21"/>
  <c r="T28" i="21"/>
  <c r="Q28" i="21"/>
  <c r="N28" i="21"/>
  <c r="K28" i="21"/>
  <c r="H28" i="21"/>
  <c r="W27" i="21"/>
  <c r="T27" i="21"/>
  <c r="Q27" i="21"/>
  <c r="N27" i="21"/>
  <c r="K27" i="21"/>
  <c r="H27" i="21"/>
  <c r="W26" i="21"/>
  <c r="T26" i="21"/>
  <c r="Q26" i="21"/>
  <c r="N26" i="21"/>
  <c r="K26" i="21"/>
  <c r="H26" i="21"/>
  <c r="Q25" i="21"/>
  <c r="N25" i="21"/>
  <c r="K25" i="21"/>
  <c r="H25" i="21"/>
  <c r="W24" i="21"/>
  <c r="Q24" i="21"/>
  <c r="N24" i="21"/>
  <c r="K24" i="21"/>
  <c r="H24" i="21"/>
  <c r="W23" i="21"/>
  <c r="T23" i="21"/>
  <c r="Q23" i="21"/>
  <c r="N23" i="21"/>
  <c r="K23" i="21"/>
  <c r="H23" i="21"/>
  <c r="X22" i="21"/>
  <c r="V22" i="21"/>
  <c r="B15" i="21"/>
  <c r="B31" i="21" s="1"/>
  <c r="W13" i="21"/>
  <c r="T13" i="21"/>
  <c r="Q13" i="21"/>
  <c r="N13" i="21"/>
  <c r="K13" i="21"/>
  <c r="H13" i="21"/>
  <c r="W12" i="21"/>
  <c r="T12" i="21"/>
  <c r="Q12" i="21"/>
  <c r="N12" i="21"/>
  <c r="K12" i="21"/>
  <c r="H12" i="21"/>
  <c r="W11" i="21"/>
  <c r="T11" i="21"/>
  <c r="Q11" i="21"/>
  <c r="N11" i="21"/>
  <c r="K11" i="21"/>
  <c r="H11" i="21"/>
  <c r="W10" i="21"/>
  <c r="T10" i="21"/>
  <c r="Q10" i="21"/>
  <c r="N10" i="21"/>
  <c r="K10" i="21"/>
  <c r="H10" i="21"/>
  <c r="Q9" i="21"/>
  <c r="N9" i="21"/>
  <c r="K9" i="21"/>
  <c r="H9" i="21"/>
  <c r="W8" i="21"/>
  <c r="T8" i="21"/>
  <c r="Q8" i="21"/>
  <c r="N8" i="21"/>
  <c r="K8" i="21"/>
  <c r="H8" i="21"/>
  <c r="W7" i="21"/>
  <c r="T7" i="21"/>
  <c r="Q7" i="21"/>
  <c r="N7" i="21"/>
  <c r="K7" i="21"/>
  <c r="H7" i="21"/>
  <c r="S6" i="21"/>
  <c r="P6" i="21"/>
  <c r="O6" i="21"/>
  <c r="Q6" i="21"/>
  <c r="M6" i="21"/>
  <c r="I6" i="21"/>
  <c r="K6" i="21" s="1"/>
  <c r="T44" i="20"/>
  <c r="S44" i="20"/>
  <c r="P44" i="20"/>
  <c r="M44" i="20"/>
  <c r="J44" i="20"/>
  <c r="G44" i="20"/>
  <c r="D44" i="20"/>
  <c r="T43" i="20"/>
  <c r="S43" i="20"/>
  <c r="P43" i="20"/>
  <c r="M43" i="20"/>
  <c r="J43" i="20"/>
  <c r="G43" i="20"/>
  <c r="D43" i="20"/>
  <c r="S42" i="20"/>
  <c r="P42" i="20"/>
  <c r="M42" i="20"/>
  <c r="J42" i="20"/>
  <c r="G42" i="20"/>
  <c r="D42" i="20"/>
  <c r="T41" i="20"/>
  <c r="T42" i="20"/>
  <c r="S41" i="20"/>
  <c r="P41" i="20"/>
  <c r="M41" i="20"/>
  <c r="J41" i="20"/>
  <c r="G41" i="20"/>
  <c r="D41" i="20"/>
  <c r="T40" i="20"/>
  <c r="S40" i="20"/>
  <c r="P40" i="20"/>
  <c r="M40" i="20"/>
  <c r="J40" i="20"/>
  <c r="G40" i="20"/>
  <c r="D40" i="20"/>
  <c r="T39" i="20"/>
  <c r="S39" i="20"/>
  <c r="P39" i="20"/>
  <c r="M39" i="20"/>
  <c r="J39" i="20"/>
  <c r="G39" i="20"/>
  <c r="D39" i="20"/>
  <c r="T38" i="20"/>
  <c r="S38" i="20"/>
  <c r="P38" i="20"/>
  <c r="M38" i="20"/>
  <c r="J38" i="20"/>
  <c r="G38" i="20"/>
  <c r="D38" i="20"/>
  <c r="T28" i="20"/>
  <c r="S28" i="20"/>
  <c r="P28" i="20"/>
  <c r="M28" i="20"/>
  <c r="J28" i="20"/>
  <c r="G28" i="20"/>
  <c r="D28" i="20"/>
  <c r="T27" i="20"/>
  <c r="S27" i="20"/>
  <c r="P27" i="20"/>
  <c r="M27" i="20"/>
  <c r="J27" i="20"/>
  <c r="G27" i="20"/>
  <c r="D27" i="20"/>
  <c r="S26" i="20"/>
  <c r="P26" i="20"/>
  <c r="M26" i="20"/>
  <c r="J26" i="20"/>
  <c r="G26" i="20"/>
  <c r="D26" i="20"/>
  <c r="S25" i="20"/>
  <c r="P25" i="20"/>
  <c r="M25" i="20"/>
  <c r="J25" i="20"/>
  <c r="G25" i="20"/>
  <c r="D25" i="20"/>
  <c r="T24" i="20"/>
  <c r="T25" i="20"/>
  <c r="T26" i="20"/>
  <c r="S24" i="20"/>
  <c r="P24" i="20"/>
  <c r="M24" i="20"/>
  <c r="J24" i="20"/>
  <c r="G24" i="20"/>
  <c r="D24" i="20"/>
  <c r="T23" i="20"/>
  <c r="S23" i="20"/>
  <c r="P23" i="20"/>
  <c r="M23" i="20"/>
  <c r="J23" i="20"/>
  <c r="G23" i="20"/>
  <c r="D23" i="20"/>
  <c r="T22" i="20"/>
  <c r="S22" i="20"/>
  <c r="P22" i="20"/>
  <c r="M22" i="20"/>
  <c r="J22" i="20"/>
  <c r="G22" i="20"/>
  <c r="D22" i="20"/>
  <c r="S13" i="20"/>
  <c r="P13" i="20"/>
  <c r="M13" i="20"/>
  <c r="J13" i="20"/>
  <c r="G13" i="20"/>
  <c r="D13" i="20"/>
  <c r="T12" i="20"/>
  <c r="T13" i="20"/>
  <c r="S12" i="20"/>
  <c r="P12" i="20"/>
  <c r="M12" i="20"/>
  <c r="J12" i="20"/>
  <c r="G12" i="20"/>
  <c r="D12" i="20"/>
  <c r="S11" i="20"/>
  <c r="P11" i="20"/>
  <c r="M11" i="20"/>
  <c r="J11" i="20"/>
  <c r="G11" i="20"/>
  <c r="D11" i="20"/>
  <c r="S10" i="20"/>
  <c r="P10" i="20"/>
  <c r="M10" i="20"/>
  <c r="J10" i="20"/>
  <c r="G10" i="20"/>
  <c r="D10" i="20"/>
  <c r="T9" i="20"/>
  <c r="T10" i="20"/>
  <c r="T11" i="20"/>
  <c r="S9" i="20"/>
  <c r="P9" i="20"/>
  <c r="M9" i="20"/>
  <c r="J9" i="20"/>
  <c r="G9" i="20"/>
  <c r="D9" i="20"/>
  <c r="T8" i="20"/>
  <c r="S8" i="20"/>
  <c r="P8" i="20"/>
  <c r="M8" i="20"/>
  <c r="J8" i="20"/>
  <c r="G8" i="20"/>
  <c r="D8" i="20"/>
  <c r="T7" i="20"/>
  <c r="S7" i="20"/>
  <c r="P7" i="20"/>
  <c r="M7" i="20"/>
  <c r="J7" i="20"/>
  <c r="G7" i="20"/>
  <c r="D7" i="20"/>
  <c r="R6" i="20"/>
  <c r="Q6" i="20"/>
  <c r="S6" i="20"/>
  <c r="P6" i="20"/>
  <c r="O6" i="20"/>
  <c r="N6" i="20"/>
  <c r="M6" i="20"/>
  <c r="L6" i="20"/>
  <c r="K6" i="20"/>
  <c r="I6" i="20"/>
  <c r="H6" i="20"/>
  <c r="J6" i="20"/>
  <c r="F6" i="20"/>
  <c r="E6" i="20"/>
  <c r="G6" i="20"/>
  <c r="D6" i="20"/>
  <c r="C6" i="20"/>
  <c r="B6" i="20"/>
  <c r="E36" i="19"/>
  <c r="E37" i="19"/>
  <c r="E35" i="19"/>
  <c r="F34" i="19"/>
  <c r="F35" i="19"/>
  <c r="A34" i="19"/>
  <c r="A35" i="19" s="1"/>
  <c r="F29" i="19"/>
  <c r="A27" i="19"/>
  <c r="A28" i="19"/>
  <c r="A30" i="19"/>
  <c r="E25" i="19"/>
  <c r="E28" i="19"/>
  <c r="F21" i="19"/>
  <c r="F20" i="19"/>
  <c r="F19" i="19"/>
  <c r="F17" i="19"/>
  <c r="B15" i="19"/>
  <c r="B27" i="19" s="1"/>
  <c r="B28" i="19" s="1"/>
  <c r="A10" i="19"/>
  <c r="A10" i="18"/>
  <c r="A10" i="7"/>
  <c r="B33" i="18"/>
  <c r="A34" i="7"/>
  <c r="A35" i="7"/>
  <c r="A34" i="14"/>
  <c r="F30" i="14"/>
  <c r="F41" i="14"/>
  <c r="E30" i="14"/>
  <c r="F30" i="18"/>
  <c r="E30" i="18"/>
  <c r="F30" i="7"/>
  <c r="E30" i="7"/>
  <c r="E36" i="18"/>
  <c r="E36" i="7"/>
  <c r="E36" i="14"/>
  <c r="F20" i="14"/>
  <c r="F20" i="7"/>
  <c r="F20" i="18"/>
  <c r="E35" i="18"/>
  <c r="E37" i="18"/>
  <c r="F34" i="18"/>
  <c r="F29" i="18"/>
  <c r="A27" i="18"/>
  <c r="E25" i="18"/>
  <c r="E28" i="18"/>
  <c r="F21" i="18"/>
  <c r="F19" i="18"/>
  <c r="F17" i="18"/>
  <c r="B15" i="18"/>
  <c r="B25" i="18" s="1"/>
  <c r="E35" i="14"/>
  <c r="E37" i="14"/>
  <c r="F34" i="14"/>
  <c r="F29" i="14"/>
  <c r="A27" i="14"/>
  <c r="E25" i="14"/>
  <c r="F25" i="14"/>
  <c r="F21" i="14"/>
  <c r="F19" i="14"/>
  <c r="F17" i="14"/>
  <c r="B15" i="14"/>
  <c r="F34" i="7"/>
  <c r="F36" i="7"/>
  <c r="F37" i="7"/>
  <c r="F39" i="7"/>
  <c r="A27" i="7"/>
  <c r="A30" i="7"/>
  <c r="F29" i="7"/>
  <c r="E25" i="7"/>
  <c r="E28" i="7"/>
  <c r="F21" i="7"/>
  <c r="F17" i="7"/>
  <c r="B15" i="7"/>
  <c r="B25" i="7" s="1"/>
  <c r="E35" i="7"/>
  <c r="E37" i="7"/>
  <c r="E39" i="7"/>
  <c r="F19" i="7"/>
  <c r="F35" i="7"/>
  <c r="E27" i="7"/>
  <c r="E38" i="7"/>
  <c r="F38" i="7"/>
  <c r="A28" i="7"/>
  <c r="E27" i="14"/>
  <c r="E38" i="14"/>
  <c r="F38" i="14"/>
  <c r="E28" i="14"/>
  <c r="F25" i="7"/>
  <c r="F27" i="7"/>
  <c r="E27" i="18"/>
  <c r="E38" i="18"/>
  <c r="F38" i="18"/>
  <c r="F25" i="18"/>
  <c r="F27" i="18"/>
  <c r="F28" i="7"/>
  <c r="F28" i="18"/>
  <c r="F27" i="14"/>
  <c r="E39" i="18"/>
  <c r="F41" i="7"/>
  <c r="E39" i="14"/>
  <c r="A30" i="14"/>
  <c r="A28" i="14"/>
  <c r="A28" i="18"/>
  <c r="A30" i="18"/>
  <c r="F36" i="14"/>
  <c r="F36" i="18"/>
  <c r="F35" i="18"/>
  <c r="F37" i="18"/>
  <c r="F39" i="18"/>
  <c r="F41" i="18"/>
  <c r="F28" i="14"/>
  <c r="F35" i="14"/>
  <c r="F37" i="14"/>
  <c r="F39" i="14"/>
  <c r="B27" i="14"/>
  <c r="B28" i="14" s="1"/>
  <c r="B30" i="14" s="1"/>
  <c r="B25" i="14"/>
  <c r="B17" i="14"/>
  <c r="B19" i="14" s="1"/>
  <c r="B34" i="14" s="1"/>
  <c r="B33" i="7"/>
  <c r="B33" i="19"/>
  <c r="A34" i="18"/>
  <c r="A35" i="18"/>
  <c r="F6" i="21"/>
  <c r="H6" i="21" s="1"/>
  <c r="J6" i="21"/>
  <c r="R6" i="21"/>
  <c r="T6" i="21"/>
  <c r="V6" i="21"/>
  <c r="A35" i="14"/>
  <c r="A37" i="14"/>
  <c r="A37" i="7"/>
  <c r="F25" i="19"/>
  <c r="F28" i="19"/>
  <c r="F27" i="19"/>
  <c r="E30" i="19"/>
  <c r="F36" i="19"/>
  <c r="F37" i="19"/>
  <c r="F39" i="19"/>
  <c r="B33" i="14"/>
  <c r="B25" i="19"/>
  <c r="E27" i="19"/>
  <c r="E38" i="19"/>
  <c r="F38" i="19"/>
  <c r="A37" i="18"/>
  <c r="F30" i="19"/>
  <c r="F41" i="19"/>
  <c r="E39" i="19"/>
  <c r="X26" i="21"/>
  <c r="X27" i="21"/>
  <c r="B30" i="19" l="1"/>
  <c r="B17" i="19"/>
  <c r="B19" i="19" s="1"/>
  <c r="B34" i="19"/>
  <c r="B35" i="19" s="1"/>
  <c r="B37" i="19" s="1"/>
  <c r="B41" i="19" s="1"/>
  <c r="H41" i="19" s="1"/>
  <c r="B17" i="18"/>
  <c r="B19" i="18" s="1"/>
  <c r="B34" i="18" s="1"/>
  <c r="B27" i="18"/>
  <c r="B28" i="18" s="1"/>
  <c r="B27" i="7"/>
  <c r="B28" i="7" s="1"/>
  <c r="B17" i="7"/>
  <c r="B19" i="7" s="1"/>
  <c r="B34" i="7" s="1"/>
  <c r="B35" i="14"/>
  <c r="B37" i="14" s="1"/>
  <c r="B41" i="14" s="1"/>
  <c r="H41" i="14" s="1"/>
  <c r="A37" i="19"/>
  <c r="M22" i="21"/>
  <c r="J22" i="21"/>
  <c r="U22" i="21"/>
  <c r="W22" i="21" s="1"/>
  <c r="R22" i="21"/>
  <c r="T22" i="21" s="1"/>
  <c r="P22" i="21"/>
  <c r="G22" i="21"/>
  <c r="I22" i="21"/>
  <c r="K22" i="21" s="1"/>
  <c r="F22" i="21"/>
  <c r="H22" i="21" s="1"/>
  <c r="L22" i="21"/>
  <c r="N22" i="21" s="1"/>
  <c r="O22" i="21"/>
  <c r="Q22" i="21" s="1"/>
  <c r="S22" i="21"/>
  <c r="U6" i="21"/>
  <c r="W6" i="21" s="1"/>
  <c r="G6" i="21"/>
  <c r="L6" i="21"/>
  <c r="N6" i="21" s="1"/>
  <c r="B35" i="18" l="1"/>
  <c r="B37" i="18"/>
  <c r="B30" i="18"/>
  <c r="B41" i="18" s="1"/>
  <c r="H41" i="18" s="1"/>
  <c r="B30" i="7"/>
  <c r="B35" i="7"/>
  <c r="B37" i="7" s="1"/>
  <c r="B41" i="7" l="1"/>
  <c r="H41" i="7" s="1"/>
</calcChain>
</file>

<file path=xl/sharedStrings.xml><?xml version="1.0" encoding="utf-8"?>
<sst xmlns="http://schemas.openxmlformats.org/spreadsheetml/2006/main" count="440" uniqueCount="146">
  <si>
    <t>beschäftigt im Projekt 
in Monaten:</t>
  </si>
  <si>
    <t>In C5 tragen Sie bitte Namen des/der AN und den Zeitraum der Beschäftigung im Projekt ein, sowie die Anzahl der im Projekt beschäftigen Monate in Zelle F5.</t>
  </si>
  <si>
    <r>
      <t xml:space="preserve">In diese Zeile tragen Sie bitte den Tarifvertrag </t>
    </r>
    <r>
      <rPr>
        <b/>
        <sz val="11"/>
        <color indexed="8"/>
        <rFont val="Calibri"/>
        <family val="2"/>
        <charset val="1"/>
      </rPr>
      <t>Ihres</t>
    </r>
    <r>
      <rPr>
        <sz val="11"/>
        <color indexed="8"/>
        <rFont val="Calibri"/>
        <family val="2"/>
        <charset val="1"/>
      </rPr>
      <t xml:space="preserve"> Trägers ein, der die Grundlage Ihrer Gehaltsberechnung bildet.</t>
    </r>
  </si>
  <si>
    <t>Vergütungsgruppe:</t>
  </si>
  <si>
    <t>Erfahrungs-/ Lebensalterstufe:</t>
  </si>
  <si>
    <t>Die Informationen in den orange hinterlegten Feldern sind wichtig für die Beurteilung des Besserstellungsverbotes.</t>
  </si>
  <si>
    <t>Zugehörigkeit der/des Arbeitnehmer/in beim Träger seit:</t>
  </si>
  <si>
    <t>Monat / Jahr</t>
  </si>
  <si>
    <t>Entgeltgruppe:</t>
  </si>
  <si>
    <t>Stufe:</t>
  </si>
  <si>
    <t>berechnet auf Träger-Teilzeit-Stelle</t>
  </si>
  <si>
    <t>Berechnungsgrundlage:</t>
  </si>
  <si>
    <t>Grundlage der Berechnung ist immer die Vollzeitstelle (Spalte E)</t>
  </si>
  <si>
    <t>Monatliche Personalausgaben</t>
  </si>
  <si>
    <t>%-Angabe</t>
  </si>
  <si>
    <t>100% - Stelle</t>
  </si>
  <si>
    <t>wöchentliche Arbeitszeit (in Std.)</t>
  </si>
  <si>
    <t>Monatliche, förderfähige Sonderleistungen:</t>
  </si>
  <si>
    <t>Zwischensumme sozialvers. AN-Brutto:</t>
  </si>
  <si>
    <t>zzgl. Sozialabgaben inkl. Umlagen, 
Pauschaliert 21%</t>
  </si>
  <si>
    <t>Summe monatliche Personalausgaben:</t>
  </si>
  <si>
    <t>Der gelb hinterlegte Wert (F28) ist einzutragen in Finanzierungsplan in Spalte F.</t>
  </si>
  <si>
    <t>Einmalige, förderfähige Zahlungen, 
bezogen auf die im Projekt gearbeiteten Monate:</t>
  </si>
  <si>
    <t>Jahressonderzahlung in % 
(keine, Pauschale, 80/95?)</t>
  </si>
  <si>
    <r>
      <t xml:space="preserve">
</t>
    </r>
    <r>
      <rPr>
        <b/>
        <u/>
        <sz val="11"/>
        <color indexed="8"/>
        <rFont val="Calibri"/>
        <family val="2"/>
        <charset val="1"/>
      </rPr>
      <t>AN</t>
    </r>
    <r>
      <rPr>
        <b/>
        <sz val="11"/>
        <color indexed="8"/>
        <rFont val="Calibri"/>
        <family val="2"/>
        <charset val="1"/>
      </rPr>
      <t>-Brutto</t>
    </r>
    <r>
      <rPr>
        <sz val="11"/>
        <color indexed="8"/>
        <rFont val="Calibri"/>
        <family val="2"/>
        <charset val="1"/>
      </rPr>
      <t xml:space="preserve"> (in €)
(z.B. Weihnachtsgeld, Urlaubsgeld)</t>
    </r>
  </si>
  <si>
    <t>zzgl. Sozialabgaben, pauschaliert 21%</t>
  </si>
  <si>
    <t>Zwischensumme</t>
  </si>
  <si>
    <t>Berufsgenossenschaftsbeiträge  (in €) 
für die im Projekt gearbeiteten Monate</t>
  </si>
  <si>
    <t>Summe einmalige Personalausgaben:</t>
  </si>
  <si>
    <t>Dieser gelb hinterlegte Wert (F36) wäre einzutragen in Finanzierungsplan Spalte K.</t>
  </si>
  <si>
    <t>Vergleichssumme für beschäftigte Monate:</t>
  </si>
  <si>
    <t>Bemerkungsfeld:</t>
  </si>
  <si>
    <t>Die Richtigkeit der Angaben wird bestätigt.</t>
  </si>
  <si>
    <t>Ort, Datum, Stempel</t>
  </si>
  <si>
    <t>Rechtsverbindliche Unterschrift des Förderempfängers</t>
  </si>
  <si>
    <t>Bitte tragen Sie in E10 ein, seit welchen Monat &amp; Jahr  der/die ArbeitnehmerIn bei Ihnen im Träger beschäftigt ist.</t>
  </si>
  <si>
    <r>
      <t>Bitte tragen Sie in Spalte D den %-Satz ein -</t>
    </r>
    <r>
      <rPr>
        <b/>
        <sz val="11"/>
        <color indexed="8"/>
        <rFont val="Calibri"/>
        <family val="2"/>
      </rPr>
      <t xml:space="preserve"> ohne</t>
    </r>
    <r>
      <rPr>
        <sz val="11"/>
        <color indexed="8"/>
        <rFont val="Calibri"/>
        <family val="2"/>
        <charset val="1"/>
      </rPr>
      <t xml:space="preserve"> %-Zeichen (D23) 
Bzw. den SV-pflichtigen Anteil der VBL/PAV als €-Wert (E23)</t>
    </r>
  </si>
  <si>
    <t xml:space="preserve">In Zelle D33 ist der Einfachheit halber der Anteil der  Sozialabgaben mit 21% voreingestellt. Es bleibt Ihnen überlassen, ob Sie diese Zahl anpassen möchten. </t>
  </si>
  <si>
    <t>In Zelle D26 ist der Einfachheit halber der Anteil der  Sozialabgaben inkl. Umlagen mit 21% voreingestellt. Es bleibt Ihnen überlassen, ob Sie diese Zahl anpassen möchten.</t>
  </si>
  <si>
    <t>* Bitte beachten Sie, dass die Anzahl der Monate in F5 entsprechend angepasst werden muss, Danke.</t>
  </si>
  <si>
    <r>
      <rPr>
        <sz val="11"/>
        <color indexed="55"/>
        <rFont val="Calibri"/>
        <family val="2"/>
      </rPr>
      <t>hellgrau</t>
    </r>
    <r>
      <rPr>
        <sz val="11"/>
        <color indexed="8"/>
        <rFont val="Calibri"/>
        <family val="2"/>
        <charset val="1"/>
      </rPr>
      <t xml:space="preserve"> &amp; </t>
    </r>
    <r>
      <rPr>
        <sz val="11"/>
        <color indexed="52"/>
        <rFont val="Calibri"/>
        <family val="2"/>
      </rPr>
      <t>orangefarben</t>
    </r>
    <r>
      <rPr>
        <sz val="11"/>
        <color indexed="8"/>
        <rFont val="Calibri"/>
        <family val="2"/>
        <charset val="1"/>
      </rPr>
      <t xml:space="preserve"> sind gesperrte Felder, die eine Verknüpfung und Rechenautomatik beinhalten.</t>
    </r>
  </si>
  <si>
    <r>
      <t xml:space="preserve">*Sollten Sie eine </t>
    </r>
    <r>
      <rPr>
        <b/>
        <u/>
        <sz val="11"/>
        <color indexed="8"/>
        <rFont val="Calibri"/>
        <family val="2"/>
        <charset val="1"/>
      </rPr>
      <t xml:space="preserve">Erhöhung der Erfahrungsstufe oder des Tarifvertrages </t>
    </r>
    <r>
      <rPr>
        <b/>
        <sz val="11"/>
        <color indexed="8"/>
        <rFont val="Calibri"/>
        <family val="2"/>
        <charset val="1"/>
      </rPr>
      <t xml:space="preserve">während des laufenden Kalenderjahres haben, füllen Sie bitte den Reiter "Stufen-Erhöhung" aus und reichen beide Aufschlüsselungen ein. Entsprechend müssten Sie die Stufenerhöhung ggf. auch bei der Berechnung der Jahressonderzahlung  berücksichtigen!!!
</t>
    </r>
    <r>
      <rPr>
        <b/>
        <sz val="11"/>
        <color indexed="10"/>
        <rFont val="Calibri"/>
        <family val="2"/>
        <charset val="1"/>
      </rPr>
      <t xml:space="preserve">Bitte informieren Sie sich über die Regelungen zur Jahressonderzahlung im Tarifvertrag TVL-Berlin. 2) Für Personen, die am 1.12. des Jahres zwar beim Träger, aber nicht mehr im Familienzentrum tätig sind, also nicht mehr im Projekt, kann auch keine anteilige Sonderzahlung abgerechnet werden. Sofern der Träger der Person verständlicherweise diese aber zahlt, ist diese aus Eigenmitteln zu tragen. Entscheidend ist die Zugehörigkeit zum Projekt am 1.12. !
Genauso können Sie für einen das ganze Jahr über beim Träger tätigen Beschäftigten, der aber im Familienzentrum erst ab 1.7. arbeitet, auch nur anteilig die Sonderzuwendung für 6 Monate abrechnen.
</t>
    </r>
  </si>
  <si>
    <t>Nur vollständig ausgefüllte Aufschlüsselungen (alle weißen Felder) können für den Antrag akzeptiert werden!</t>
  </si>
  <si>
    <t>hier bitte Ihren Tarif-Vertrag eintragen, Danke</t>
  </si>
  <si>
    <r>
      <t xml:space="preserve">Spalte A: Bitte entnehmen Sie die Werte, die  Sie in den Zellen A18 und A25 eintragen müssen dem vorangestellten Blatt "TVL-Vergleichsberechnung". Hinweis zu VBL: Nur wenn Sie eine zusätzliche Altersvorsorge in Form von VBL etc. für den/die AN abführen, müssen Sie in A25 den anderen Wert </t>
    </r>
    <r>
      <rPr>
        <i/>
        <sz val="11"/>
        <color indexed="8"/>
        <rFont val="Calibri"/>
        <family val="2"/>
      </rPr>
      <t>(kursiv)</t>
    </r>
    <r>
      <rPr>
        <sz val="11"/>
        <color indexed="8"/>
        <rFont val="Calibri"/>
        <family val="2"/>
        <charset val="1"/>
      </rPr>
      <t xml:space="preserve"> aus Blatt TVL-Vergleichsberechnung eintragen.</t>
    </r>
  </si>
  <si>
    <t>Zusatzversorgung AG-Anteil 
(VBL) (in % oder €)</t>
  </si>
  <si>
    <t>Vermögenswirksame Leistungen AG-Anteil (VWL) bzw. Private Altersvorsorge (PAV), sozialabgabefrei (in % oder €)</t>
  </si>
  <si>
    <r>
      <t xml:space="preserve">Als Beitrag zu Vermögenswirksamen Leistungen können bei einer Vollzeitstelle </t>
    </r>
    <r>
      <rPr>
        <b/>
        <sz val="11"/>
        <color indexed="8"/>
        <rFont val="Calibri"/>
        <family val="2"/>
        <charset val="1"/>
      </rPr>
      <t>maximal 6,65 €</t>
    </r>
    <r>
      <rPr>
        <sz val="11"/>
        <color indexed="8"/>
        <rFont val="Calibri"/>
        <family val="2"/>
        <charset val="1"/>
      </rPr>
      <t xml:space="preserve"> in Ansatz gebracht werden! Bitte  löschen das nicht Zutreffende aus C27!</t>
    </r>
  </si>
  <si>
    <r>
      <t xml:space="preserve">Aufschlüsselung der förderfähigen Personalausgaben
</t>
    </r>
    <r>
      <rPr>
        <b/>
        <sz val="16"/>
        <color indexed="49"/>
        <rFont val="Calibri"/>
        <family val="2"/>
        <charset val="1"/>
      </rPr>
      <t>im Rahmen des Programms 
"Weiterentwicklung und Ausbau Berliner Familienzentren"</t>
    </r>
  </si>
  <si>
    <t>Sozialvers. AN-Brutto abzgl. Entgeltumwandlung</t>
  </si>
  <si>
    <t>Monate Berechnung Jahressonderzahlung:</t>
  </si>
  <si>
    <t>Die Berechnung der JSZ (A/B 33) ist verknüpft mit Zelle F6.</t>
  </si>
  <si>
    <t>** Bitte Stand des TVL-B selbst eintragen!</t>
  </si>
  <si>
    <t>Differenz abzgl. BGS-Beitrag:</t>
  </si>
  <si>
    <r>
      <rPr>
        <b/>
        <sz val="11"/>
        <color indexed="8"/>
        <rFont val="Calibri"/>
        <family val="2"/>
      </rPr>
      <t>Grundgehalt</t>
    </r>
    <r>
      <rPr>
        <sz val="11"/>
        <color indexed="8"/>
        <rFont val="Calibri"/>
        <family val="2"/>
      </rPr>
      <t xml:space="preserve">
Arbeitnehmer-Brutto (in €)</t>
    </r>
  </si>
  <si>
    <t>Kinderzuschlag / Zulage</t>
  </si>
  <si>
    <t>Vermögenswirksame Leistungen AG-Anteil auf JSZ (VWL) bzw. Private Altersvorsorge (PAV), sozialabgabefrei (in % oder €)</t>
  </si>
  <si>
    <r>
      <t xml:space="preserve">Bitte tragen Sie in F15 ein, mit welchem Stellenanteil der/die ArbeitnehmerIn angestellt wird. Bitte </t>
    </r>
    <r>
      <rPr>
        <b/>
        <sz val="11"/>
        <color indexed="8"/>
        <rFont val="Calibri"/>
        <family val="2"/>
        <charset val="1"/>
      </rPr>
      <t>OHNE</t>
    </r>
    <r>
      <rPr>
        <sz val="11"/>
        <color indexed="8"/>
        <rFont val="Calibri"/>
        <family val="2"/>
        <charset val="1"/>
      </rPr>
      <t xml:space="preserve">  %-Zeichen!</t>
    </r>
  </si>
  <si>
    <t>TVL Allgemein 2019</t>
  </si>
  <si>
    <t>Stand 01.01.2019-31.12.2019</t>
  </si>
  <si>
    <t>Stand 14.112019</t>
  </si>
  <si>
    <t>Werte entnommen: https://oeffentlicher-dienst.info/tv-l/allg/</t>
  </si>
  <si>
    <t>Angaben ohne Gewähr</t>
  </si>
  <si>
    <r>
      <rPr>
        <b/>
        <sz val="10"/>
        <rFont val="Calibri"/>
        <family val="2"/>
      </rPr>
      <t xml:space="preserve">Stufe 1 </t>
    </r>
    <r>
      <rPr>
        <sz val="10"/>
        <rFont val="Calibri"/>
        <family val="2"/>
        <charset val="1"/>
      </rPr>
      <t xml:space="preserve">
</t>
    </r>
    <r>
      <rPr>
        <sz val="9"/>
        <rFont val="Calibri"/>
        <family val="2"/>
      </rPr>
      <t>(bei Einstellung, ohne tätigkeitsrelevanter Berufserfahrung)</t>
    </r>
  </si>
  <si>
    <r>
      <rPr>
        <b/>
        <sz val="10"/>
        <rFont val="Calibri"/>
        <family val="2"/>
      </rPr>
      <t xml:space="preserve">Stufe 2 </t>
    </r>
    <r>
      <rPr>
        <sz val="10"/>
        <rFont val="Calibri"/>
        <family val="2"/>
        <charset val="1"/>
      </rPr>
      <t xml:space="preserve">
</t>
    </r>
    <r>
      <rPr>
        <sz val="9"/>
        <rFont val="Calibri"/>
        <family val="2"/>
      </rPr>
      <t>(bei Einstellung mit tätigkeitsrelevanter Berufserfahrung; 
bei Betriebszugehörigkeit beim Träger mind. 1 Jahr)</t>
    </r>
  </si>
  <si>
    <r>
      <rPr>
        <b/>
        <sz val="10"/>
        <rFont val="Calibri"/>
        <family val="2"/>
      </rPr>
      <t xml:space="preserve">Stufe 3 </t>
    </r>
    <r>
      <rPr>
        <sz val="10"/>
        <rFont val="Calibri"/>
        <family val="2"/>
        <charset val="1"/>
      </rPr>
      <t xml:space="preserve">
</t>
    </r>
    <r>
      <rPr>
        <sz val="9"/>
        <rFont val="Calibri"/>
        <family val="2"/>
      </rPr>
      <t>(bei Betriebszugehörigkeit beim Träger mind. 3 Jahren)</t>
    </r>
  </si>
  <si>
    <r>
      <rPr>
        <b/>
        <sz val="10"/>
        <rFont val="Calibri"/>
        <family val="2"/>
      </rPr>
      <t>Stufe 4</t>
    </r>
    <r>
      <rPr>
        <sz val="10"/>
        <rFont val="Calibri"/>
        <family val="2"/>
        <charset val="1"/>
      </rPr>
      <t xml:space="preserve">
</t>
    </r>
    <r>
      <rPr>
        <sz val="9"/>
        <rFont val="Calibri"/>
        <family val="2"/>
      </rPr>
      <t>(bei Betriebszugehörigkeit beim Träger mind. 6 Jahren)</t>
    </r>
  </si>
  <si>
    <r>
      <rPr>
        <b/>
        <sz val="10"/>
        <rFont val="Calibri"/>
        <family val="2"/>
      </rPr>
      <t xml:space="preserve">Stufe 5 </t>
    </r>
    <r>
      <rPr>
        <sz val="10"/>
        <rFont val="Calibri"/>
        <family val="2"/>
        <charset val="1"/>
      </rPr>
      <t xml:space="preserve">
</t>
    </r>
    <r>
      <rPr>
        <sz val="9"/>
        <rFont val="Calibri"/>
        <family val="2"/>
      </rPr>
      <t>(bei Betriebszugehörigkeit beim Träger mind. 10 Jahren)</t>
    </r>
  </si>
  <si>
    <r>
      <rPr>
        <b/>
        <sz val="10"/>
        <rFont val="Calibri"/>
        <family val="2"/>
      </rPr>
      <t>Stufe 6</t>
    </r>
    <r>
      <rPr>
        <sz val="10"/>
        <rFont val="Calibri"/>
        <family val="2"/>
        <charset val="1"/>
      </rPr>
      <t xml:space="preserve">
</t>
    </r>
    <r>
      <rPr>
        <sz val="9"/>
        <rFont val="Calibri"/>
        <family val="2"/>
      </rPr>
      <t>(bei Betriebszugehörigkeit beim Träger mind. 15 Jahren)</t>
    </r>
  </si>
  <si>
    <r>
      <t xml:space="preserve">Anspruch Jahres-sonderzahlung in%
</t>
    </r>
    <r>
      <rPr>
        <sz val="9"/>
        <rFont val="Calibri"/>
        <family val="2"/>
      </rPr>
      <t>(bei Betriebszu-gehörigkeit am 01.12. des laufenden Jahres)</t>
    </r>
  </si>
  <si>
    <t>Eingruppierung</t>
  </si>
  <si>
    <r>
      <t xml:space="preserve">E9 </t>
    </r>
    <r>
      <rPr>
        <b/>
        <sz val="10"/>
        <rFont val="Calibri"/>
        <family val="2"/>
      </rPr>
      <t xml:space="preserve">inkl. Entgeltgruppen-zulage </t>
    </r>
    <r>
      <rPr>
        <b/>
        <sz val="10"/>
        <color indexed="10"/>
        <rFont val="Calibri"/>
        <family val="2"/>
      </rPr>
      <t>nur für LeiterInnen</t>
    </r>
  </si>
  <si>
    <t>E 9</t>
  </si>
  <si>
    <t>E 8</t>
  </si>
  <si>
    <t>E 7</t>
  </si>
  <si>
    <t>E 6</t>
  </si>
  <si>
    <t>E 5</t>
  </si>
  <si>
    <t>E 4</t>
  </si>
  <si>
    <t>E 3</t>
  </si>
  <si>
    <t>Erläuterung zu den Spalten:</t>
  </si>
  <si>
    <t>erster Wert in der jeweiligen Entgeltstufe  entspricht dem Gehalt nach TVL-West,  einzutragen in A18</t>
  </si>
  <si>
    <t>Kursiver Wert entspricht dem Sozialvers.-Brutto bei Bezug von VBL, einzutragen in A25</t>
  </si>
  <si>
    <t>AG-Anteil des VBL einzutragen in A23, wenn eine Zusatzversorgung abgeführt wird.</t>
  </si>
  <si>
    <t>Entgeltgruppen-zulage Nr.12 in 2019
(Anlage F, 20.4 EG9 (2.))</t>
  </si>
  <si>
    <t>Jahressonderzahlung TVL Allgemein eingefroren auf Niveau 2018. Dies entspricht für das Jahr 2019:
EG9a bis E11: 77,66%
EG5 bis EG8: 92,19%
EG1 bis EG4: 91,69%</t>
  </si>
  <si>
    <t>TVL Allgemein
2020</t>
  </si>
  <si>
    <t>Stand 01.01.2020-31.12.2020</t>
  </si>
  <si>
    <t>Jahressonderzahlung TVL Allgemein eingefroren auf Niveau 2018. Dies entspricht für das Jahr 2020:
EG9a bis E11: 75,31%
EG5 bis EG8: 89,40%
EG1 bis EG4: 88,91%</t>
  </si>
  <si>
    <t>TVL Allgemein 2021</t>
  </si>
  <si>
    <t>Stand 01.01.2021-30.09.2021</t>
  </si>
  <si>
    <t>Jahressonderzahlung TVL Allgemein eingefroren auf Niveau 2018. Dies entspricht für das Jahr 2021:
EG9a bis E11: 74,35%
EG5 bis EG8: 88,14%
EG1 bis EG4: 87,43%</t>
  </si>
  <si>
    <r>
      <rPr>
        <b/>
        <sz val="10"/>
        <rFont val="Calibri"/>
        <family val="2"/>
      </rPr>
      <t xml:space="preserve">Stufe 2 </t>
    </r>
    <r>
      <rPr>
        <sz val="10"/>
        <rFont val="Calibri"/>
        <family val="2"/>
        <charset val="1"/>
      </rPr>
      <t xml:space="preserve">
</t>
    </r>
    <r>
      <rPr>
        <sz val="9"/>
        <rFont val="Calibri"/>
        <family val="2"/>
      </rPr>
      <t xml:space="preserve">(bei Einstellung mit tätigkeitsrelevanter Berufserfahrung; 
bei Betriebszugehörigkeit beim Träger mind. 1 Jahr)
</t>
    </r>
    <r>
      <rPr>
        <sz val="9"/>
        <color indexed="10"/>
        <rFont val="Calibri"/>
        <family val="2"/>
      </rPr>
      <t xml:space="preserve">Achtung! Andere Stufenlaufzeiten im TV-L S!
</t>
    </r>
    <r>
      <rPr>
        <b/>
        <sz val="9"/>
        <color indexed="10"/>
        <rFont val="Calibri"/>
        <family val="2"/>
      </rPr>
      <t>Verbleiben in Stufe 2 = 3 Jahre</t>
    </r>
  </si>
  <si>
    <r>
      <rPr>
        <b/>
        <sz val="10"/>
        <rFont val="Calibri"/>
        <family val="2"/>
      </rPr>
      <t xml:space="preserve">Stufe 3 </t>
    </r>
    <r>
      <rPr>
        <sz val="10"/>
        <rFont val="Calibri"/>
        <family val="2"/>
        <charset val="1"/>
      </rPr>
      <t xml:space="preserve">
</t>
    </r>
    <r>
      <rPr>
        <sz val="9"/>
        <rFont val="Calibri"/>
        <family val="2"/>
      </rPr>
      <t xml:space="preserve">(bei Einstellung nur in begründeten Ausnahmefällen; 
bei Betriebszugehörigkeit beim </t>
    </r>
    <r>
      <rPr>
        <b/>
        <sz val="9"/>
        <rFont val="Calibri"/>
        <family val="2"/>
      </rPr>
      <t>Träger mind. 4 Jahre</t>
    </r>
    <r>
      <rPr>
        <sz val="9"/>
        <rFont val="Calibri"/>
        <family val="2"/>
      </rPr>
      <t xml:space="preserve">)
</t>
    </r>
    <r>
      <rPr>
        <sz val="9"/>
        <color indexed="10"/>
        <rFont val="Calibri"/>
        <family val="2"/>
      </rPr>
      <t xml:space="preserve">Achtung! Andere Stufenlaufzeiten im TV-L S!
</t>
    </r>
    <r>
      <rPr>
        <b/>
        <sz val="9"/>
        <color indexed="10"/>
        <rFont val="Calibri"/>
        <family val="2"/>
      </rPr>
      <t>Verbleiben in der Stufe 3 = 4 Jahre</t>
    </r>
  </si>
  <si>
    <r>
      <rPr>
        <b/>
        <sz val="10"/>
        <rFont val="Calibri"/>
        <family val="2"/>
      </rPr>
      <t>Stufe 4</t>
    </r>
    <r>
      <rPr>
        <sz val="10"/>
        <rFont val="Calibri"/>
        <family val="2"/>
        <charset val="1"/>
      </rPr>
      <t xml:space="preserve">
</t>
    </r>
    <r>
      <rPr>
        <sz val="9"/>
        <rFont val="Calibri"/>
        <family val="2"/>
      </rPr>
      <t xml:space="preserve">(bei Betriebszugehörigkeit beim Träger </t>
    </r>
    <r>
      <rPr>
        <b/>
        <sz val="9"/>
        <rFont val="Calibri"/>
        <family val="2"/>
      </rPr>
      <t>mind. 8 Jahre</t>
    </r>
    <r>
      <rPr>
        <sz val="9"/>
        <rFont val="Calibri"/>
        <family val="2"/>
      </rPr>
      <t>)</t>
    </r>
  </si>
  <si>
    <r>
      <rPr>
        <b/>
        <sz val="10"/>
        <rFont val="Calibri"/>
        <family val="2"/>
      </rPr>
      <t xml:space="preserve">Stufe 5 </t>
    </r>
    <r>
      <rPr>
        <sz val="10"/>
        <rFont val="Calibri"/>
        <family val="2"/>
        <charset val="1"/>
      </rPr>
      <t xml:space="preserve">
</t>
    </r>
    <r>
      <rPr>
        <sz val="9"/>
        <rFont val="Calibri"/>
        <family val="2"/>
      </rPr>
      <t xml:space="preserve">(bei Betriebszugeörigkeit beim Träger </t>
    </r>
    <r>
      <rPr>
        <b/>
        <sz val="9"/>
        <rFont val="Calibri"/>
        <family val="2"/>
      </rPr>
      <t>mind. 12 Jahre</t>
    </r>
    <r>
      <rPr>
        <sz val="9"/>
        <rFont val="Calibri"/>
        <family val="2"/>
      </rPr>
      <t>)</t>
    </r>
  </si>
  <si>
    <r>
      <rPr>
        <b/>
        <sz val="10"/>
        <rFont val="Calibri"/>
        <family val="2"/>
      </rPr>
      <t>Stufe 6</t>
    </r>
    <r>
      <rPr>
        <sz val="10"/>
        <rFont val="Calibri"/>
        <family val="2"/>
        <charset val="1"/>
      </rPr>
      <t xml:space="preserve">
</t>
    </r>
    <r>
      <rPr>
        <sz val="9"/>
        <rFont val="Calibri"/>
        <family val="2"/>
      </rPr>
      <t xml:space="preserve">(bei Betriebszugehörigkeit beim Träger </t>
    </r>
    <r>
      <rPr>
        <b/>
        <sz val="9"/>
        <rFont val="Calibri"/>
        <family val="2"/>
      </rPr>
      <t>mind. 17 Jahre</t>
    </r>
    <r>
      <rPr>
        <sz val="9"/>
        <rFont val="Calibri"/>
        <family val="2"/>
      </rPr>
      <t>)</t>
    </r>
  </si>
  <si>
    <t>Tätigkeits-merkmal nach Anlage A 
zum TV-L</t>
  </si>
  <si>
    <t>Eingruppierung nach TV-L Allg bis 2019</t>
  </si>
  <si>
    <t>Fall-gruppe</t>
  </si>
  <si>
    <t>T20.4</t>
  </si>
  <si>
    <r>
      <t xml:space="preserve">E 9 b </t>
    </r>
    <r>
      <rPr>
        <b/>
        <sz val="10"/>
        <rFont val="Calibri"/>
        <family val="2"/>
      </rPr>
      <t xml:space="preserve">inkl. Entgeltgruppen-zulage </t>
    </r>
    <r>
      <rPr>
        <b/>
        <sz val="10"/>
        <color indexed="10"/>
        <rFont val="Calibri"/>
        <family val="2"/>
      </rPr>
      <t>nur für LeiterInnen. Überleitung in die 
SuE-Tabelle</t>
    </r>
  </si>
  <si>
    <t>S 11b</t>
  </si>
  <si>
    <t>./.</t>
  </si>
  <si>
    <r>
      <rPr>
        <b/>
        <u/>
        <sz val="12"/>
        <rFont val="Calibri"/>
        <family val="2"/>
      </rPr>
      <t>T20.4</t>
    </r>
    <r>
      <rPr>
        <b/>
        <sz val="12"/>
        <rFont val="Calibri"/>
        <family val="2"/>
        <charset val="1"/>
      </rPr>
      <t xml:space="preserve">
</t>
    </r>
    <r>
      <rPr>
        <b/>
        <sz val="11"/>
        <rFont val="Calibri"/>
        <family val="2"/>
      </rPr>
      <t>Sozialarbeiter &amp; Sozialpädagogen, Kinder- &amp; Jugendpsycho-therapeuten, Psychagogen, Bewährungshelfer, Heilpädagogen</t>
    </r>
  </si>
  <si>
    <t>E 9 b</t>
  </si>
  <si>
    <t>E 9 a</t>
  </si>
  <si>
    <t>S 9</t>
  </si>
  <si>
    <t>1 &amp; 2</t>
  </si>
  <si>
    <t xml:space="preserve">E 8 </t>
  </si>
  <si>
    <t>S 8b</t>
  </si>
  <si>
    <t xml:space="preserve">keine Stufen 5 &amp; 6 </t>
  </si>
  <si>
    <t>T20.4
T20.6</t>
  </si>
  <si>
    <t xml:space="preserve">E 8
E 8  </t>
  </si>
  <si>
    <t>./.
2</t>
  </si>
  <si>
    <t>S 8a</t>
  </si>
  <si>
    <r>
      <rPr>
        <b/>
        <u/>
        <sz val="12"/>
        <rFont val="Calibri"/>
        <family val="2"/>
      </rPr>
      <t>T20.6</t>
    </r>
    <r>
      <rPr>
        <b/>
        <sz val="12"/>
        <rFont val="Calibri"/>
        <family val="2"/>
        <charset val="1"/>
      </rPr>
      <t xml:space="preserve">
</t>
    </r>
    <r>
      <rPr>
        <b/>
        <sz val="11"/>
        <rFont val="Calibri"/>
        <family val="2"/>
      </rPr>
      <t>Erzieherinnen &amp; 
Kinderpflegerinnen</t>
    </r>
  </si>
  <si>
    <t>S 4</t>
  </si>
  <si>
    <t>T20.6</t>
  </si>
  <si>
    <t>S 3</t>
  </si>
  <si>
    <t>Stand 01.01.2021-31.12.2021</t>
  </si>
  <si>
    <t>Stand 21.10.2019</t>
  </si>
  <si>
    <r>
      <rPr>
        <b/>
        <sz val="10"/>
        <rFont val="Calibri"/>
        <family val="2"/>
      </rPr>
      <t xml:space="preserve">Stufe 2 </t>
    </r>
    <r>
      <rPr>
        <sz val="10"/>
        <rFont val="Calibri"/>
        <family val="2"/>
        <charset val="1"/>
      </rPr>
      <t xml:space="preserve">
</t>
    </r>
    <r>
      <rPr>
        <sz val="9"/>
        <rFont val="Calibri"/>
        <family val="2"/>
      </rPr>
      <t xml:space="preserve">(bei Einstellung mit tätigkeitsrelevanter Berufserfahrung; 
bei Betriebszugehörigkeit beim Träger mind. 1 Jahr)
</t>
    </r>
    <r>
      <rPr>
        <sz val="9"/>
        <color indexed="10"/>
        <rFont val="Calibri"/>
        <family val="2"/>
      </rPr>
      <t xml:space="preserve">Achtung! Andere Stufenlaufzeiten im SuE!
</t>
    </r>
    <r>
      <rPr>
        <b/>
        <sz val="9"/>
        <color indexed="10"/>
        <rFont val="Calibri"/>
        <family val="2"/>
      </rPr>
      <t>Verbleiben in Stufe 2 = 3 Jahre</t>
    </r>
  </si>
  <si>
    <r>
      <rPr>
        <b/>
        <sz val="10"/>
        <rFont val="Calibri"/>
        <family val="2"/>
      </rPr>
      <t xml:space="preserve">Stufe 3 </t>
    </r>
    <r>
      <rPr>
        <sz val="10"/>
        <rFont val="Calibri"/>
        <family val="2"/>
        <charset val="1"/>
      </rPr>
      <t xml:space="preserve">
</t>
    </r>
    <r>
      <rPr>
        <sz val="9"/>
        <rFont val="Calibri"/>
        <family val="2"/>
      </rPr>
      <t xml:space="preserve">(bei Einstellung nur in begründeten Ausnahmefällen; 
bei Betriebszugehörigkeit beim </t>
    </r>
    <r>
      <rPr>
        <b/>
        <sz val="9"/>
        <rFont val="Calibri"/>
        <family val="2"/>
      </rPr>
      <t>Träger mind. 4 Jahre</t>
    </r>
    <r>
      <rPr>
        <sz val="9"/>
        <rFont val="Calibri"/>
        <family val="2"/>
      </rPr>
      <t xml:space="preserve">)
</t>
    </r>
    <r>
      <rPr>
        <sz val="9"/>
        <color indexed="10"/>
        <rFont val="Calibri"/>
        <family val="2"/>
      </rPr>
      <t xml:space="preserve">Achtung! Andere Stufenlaufzeiten im SuE!
</t>
    </r>
    <r>
      <rPr>
        <b/>
        <sz val="9"/>
        <color indexed="10"/>
        <rFont val="Calibri"/>
        <family val="2"/>
      </rPr>
      <t>Verbleiben in der Stufe 3 = 4 Jahre</t>
    </r>
  </si>
  <si>
    <t>Tätigkeitsmerkmal nach Anlage A 
zum TV-L</t>
  </si>
  <si>
    <t>1&amp;2</t>
  </si>
  <si>
    <t>TV-L S Vergleichs-berechnung zur Sicherung des Besser-stellungs-verbots</t>
  </si>
  <si>
    <t>TV-L Allg Vergleichs-berechnung zur Sicherung des Besser-stellungs-verbots</t>
  </si>
  <si>
    <t>EG</t>
  </si>
  <si>
    <t>S</t>
  </si>
  <si>
    <t xml:space="preserve">ACHTUNG: diese Tabelle gilt nur für Personal, die NICHT dem Sozial- oder  Erziehungsdienst zugeordnet werden können, zB Kolleg*innen der Verwaltung, Stadtteilmütter  etc. 
Die Kolleg*innen im Sozial- &amp; Erziehungsdienst werden AUSSCHLIEßLICH nach der Tabelle S bezahlt &amp; verglichen.
Benutzen Sie diese Vergleichstabelle daher NUR für Mitarbeiter*innen, die nach einer anderen Systematik bezahlt wird.  
Bitte beschäftigen Sie sich daher zunächst mit der Tabelle TV-L S. </t>
  </si>
  <si>
    <t>Stand 10.12.2019</t>
  </si>
  <si>
    <t>Werte entnommen: https://oeffentlicher-dienst.info/tv-l/s/</t>
  </si>
  <si>
    <t>Eingruppierung nach TV-L S</t>
  </si>
  <si>
    <r>
      <rPr>
        <b/>
        <sz val="12"/>
        <color indexed="10"/>
        <rFont val="Calibri"/>
        <family val="2"/>
      </rPr>
      <t xml:space="preserve">NUR ALS BESITZSTAND anwendbar! </t>
    </r>
    <r>
      <rPr>
        <b/>
        <sz val="12"/>
        <rFont val="Calibri"/>
        <family val="2"/>
        <charset val="1"/>
      </rPr>
      <t xml:space="preserve">Entgeltgruppenzulage Nr.12 in 2020
(Anlage F, 20.4 EG 9 Fallgruppe 2) berechnet sich am Niveau 2019 + erhöht sich um 3,12%
</t>
    </r>
  </si>
  <si>
    <r>
      <rPr>
        <b/>
        <sz val="12"/>
        <color indexed="10"/>
        <rFont val="Calibri"/>
        <family val="2"/>
      </rPr>
      <t xml:space="preserve">NUR ALS BESITZSTAND anwendbar! </t>
    </r>
    <r>
      <rPr>
        <b/>
        <sz val="12"/>
        <rFont val="Calibri"/>
        <family val="2"/>
        <charset val="1"/>
      </rPr>
      <t xml:space="preserve">Entgeltgruppenzulage Nr.12 in 2020
(Anlage F, 20.4 EG9 Fallgruppe 2) berechnet sich am Niveau 2020 + erhöht sich um 1,29%
</t>
    </r>
  </si>
  <si>
    <t>TV-L S: Sozial- &amp; Erziehungsdienst
2020</t>
  </si>
  <si>
    <t>Jahressonderzahlung TV-L S eingefroren auf Niveau TV-L Allg 2018. Dies entspricht für das Jahr  2021:
S9 bis S17: 74,35%
S4 bis S8b: 88,14%
S2 bis S3: 87,43%</t>
  </si>
  <si>
    <t>Jahressonderzahlung TV-L S eingefroren auf Niveau TV-L Allg 2018. Dies entspricht für das Jahr 2020:
S9-17: 75,31%
S4 bis S8b: 89,40%
S2 bis S3: 88,91%</t>
  </si>
  <si>
    <t>TV-L S: Sozial- &amp; Erziehungsdienst
2021</t>
  </si>
  <si>
    <r>
      <t xml:space="preserve">Vergütungsgrundlage:  
</t>
    </r>
    <r>
      <rPr>
        <sz val="11"/>
        <color indexed="8"/>
        <rFont val="Calibri"/>
        <family val="2"/>
        <charset val="1"/>
      </rPr>
      <t>(z.B. TV-L, BAT, AVR)</t>
    </r>
  </si>
  <si>
    <t>Name / IDENT-Nr. der Koordinatorin
01.01.-31.12.2021</t>
  </si>
  <si>
    <t>Name / IDENT-Nr.  der/des Arbeitnehmer/in FamZ
01.XX.-31.12.2021</t>
  </si>
  <si>
    <t>Name / IDENT-Nr. der/des Arbeitnehmer/in
Projekt Geflüchtete
01.XX.-31.12.2021</t>
  </si>
  <si>
    <t>Name / IDENT-Nr.  der/des Arbeitnehmer/in FamZ (Stadtteilmutter (EG3), Köchin...etc.)
01.XX.-31.12.2021</t>
  </si>
  <si>
    <t>Vergleichsstellenbewertung entsprechend TV-L S Stand 01.01.2021:</t>
  </si>
  <si>
    <r>
      <t xml:space="preserve">E9 </t>
    </r>
    <r>
      <rPr>
        <b/>
        <sz val="10"/>
        <rFont val="Calibri"/>
        <family val="2"/>
      </rPr>
      <t xml:space="preserve">inkl. Entgeltgruppen-zulage </t>
    </r>
    <r>
      <rPr>
        <b/>
        <sz val="10"/>
        <color indexed="10"/>
        <rFont val="Calibri"/>
        <family val="2"/>
      </rPr>
      <t>nur für LeiterInnen.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</si>
</sst>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 [$€-407]_-;\-* #,##0.00\ [$€-407]_-;_-* \-??\ [$€-407]_-;_-@_-"/>
    <numFmt numFmtId="166" formatCode="_-* #,##0.00&quot; €&quot;_-;\-* #,##0.00&quot; €&quot;_-;_-* \-??&quot; €&quot;_-;_-@_-"/>
  </numFmts>
  <fonts count="56" x14ac:knownFonts="1">
    <font>
      <sz val="11"/>
      <color indexed="8"/>
      <name val="Calibri"/>
      <family val="2"/>
      <charset val="1"/>
    </font>
    <font>
      <sz val="10"/>
      <name val="Calibri"/>
      <family val="2"/>
      <charset val="1"/>
    </font>
    <font>
      <i/>
      <sz val="11"/>
      <color indexed="8"/>
      <name val="Calibri"/>
      <family val="2"/>
      <charset val="1"/>
    </font>
    <font>
      <b/>
      <sz val="22"/>
      <color indexed="49"/>
      <name val="Calibri"/>
      <family val="2"/>
      <charset val="1"/>
    </font>
    <font>
      <b/>
      <sz val="16"/>
      <color indexed="49"/>
      <name val="Calibri"/>
      <family val="2"/>
      <charset val="1"/>
    </font>
    <font>
      <b/>
      <sz val="16"/>
      <color indexed="8"/>
      <name val="Calibri"/>
      <family val="2"/>
      <charset val="1"/>
    </font>
    <font>
      <b/>
      <sz val="12"/>
      <color indexed="8"/>
      <name val="Calibri"/>
      <family val="2"/>
      <charset val="1"/>
    </font>
    <font>
      <b/>
      <sz val="14"/>
      <color indexed="8"/>
      <name val="Calibri"/>
      <family val="2"/>
      <charset val="1"/>
    </font>
    <font>
      <b/>
      <sz val="11"/>
      <color indexed="8"/>
      <name val="Calibri"/>
      <family val="2"/>
      <charset val="1"/>
    </font>
    <font>
      <b/>
      <i/>
      <u/>
      <sz val="14"/>
      <color indexed="8"/>
      <name val="Calibri"/>
      <family val="2"/>
      <charset val="1"/>
    </font>
    <font>
      <b/>
      <u/>
      <sz val="14"/>
      <color indexed="8"/>
      <name val="Calibri"/>
      <family val="2"/>
      <charset val="1"/>
    </font>
    <font>
      <b/>
      <i/>
      <sz val="12"/>
      <color indexed="8"/>
      <name val="Calibri"/>
      <family val="2"/>
      <charset val="1"/>
    </font>
    <font>
      <sz val="12"/>
      <color indexed="8"/>
      <name val="Calibri"/>
      <family val="2"/>
      <charset val="1"/>
    </font>
    <font>
      <b/>
      <i/>
      <sz val="13"/>
      <color indexed="49"/>
      <name val="Calibri"/>
      <family val="2"/>
      <charset val="1"/>
    </font>
    <font>
      <b/>
      <sz val="13"/>
      <color indexed="49"/>
      <name val="Calibri"/>
      <family val="2"/>
      <charset val="1"/>
    </font>
    <font>
      <b/>
      <i/>
      <sz val="11"/>
      <color indexed="8"/>
      <name val="Calibri"/>
      <family val="2"/>
      <charset val="1"/>
    </font>
    <font>
      <b/>
      <sz val="11"/>
      <color indexed="49"/>
      <name val="Calibri"/>
      <family val="2"/>
      <charset val="1"/>
    </font>
    <font>
      <b/>
      <u/>
      <sz val="11"/>
      <color indexed="8"/>
      <name val="Calibri"/>
      <family val="2"/>
      <charset val="1"/>
    </font>
    <font>
      <b/>
      <sz val="11"/>
      <color indexed="10"/>
      <name val="Calibri"/>
      <family val="2"/>
      <charset val="1"/>
    </font>
    <font>
      <b/>
      <sz val="10"/>
      <color indexed="8"/>
      <name val="Calibri"/>
      <family val="2"/>
      <charset val="1"/>
    </font>
    <font>
      <sz val="10"/>
      <color indexed="8"/>
      <name val="Calibri"/>
      <family val="2"/>
      <charset val="1"/>
    </font>
    <font>
      <sz val="11"/>
      <color indexed="8"/>
      <name val="Calibri"/>
      <family val="2"/>
      <charset val="1"/>
    </font>
    <font>
      <b/>
      <sz val="11"/>
      <color indexed="8"/>
      <name val="Calibri"/>
      <family val="2"/>
    </font>
    <font>
      <i/>
      <sz val="11"/>
      <color indexed="8"/>
      <name val="Calibri"/>
      <family val="2"/>
    </font>
    <font>
      <sz val="11"/>
      <color indexed="8"/>
      <name val="Calibri"/>
      <family val="2"/>
    </font>
    <font>
      <sz val="11"/>
      <color indexed="55"/>
      <name val="Calibri"/>
      <family val="2"/>
    </font>
    <font>
      <sz val="11"/>
      <color indexed="52"/>
      <name val="Calibri"/>
      <family val="2"/>
    </font>
    <font>
      <i/>
      <sz val="10"/>
      <color indexed="8"/>
      <name val="Calibri"/>
      <family val="2"/>
    </font>
    <font>
      <b/>
      <sz val="16"/>
      <name val="Calibri"/>
      <family val="2"/>
      <charset val="1"/>
    </font>
    <font>
      <b/>
      <sz val="12"/>
      <name val="Calibri"/>
      <family val="2"/>
    </font>
    <font>
      <sz val="12"/>
      <name val="Calibri"/>
      <family val="2"/>
      <charset val="1"/>
    </font>
    <font>
      <sz val="12"/>
      <name val="Calibri"/>
      <family val="2"/>
    </font>
    <font>
      <b/>
      <sz val="10"/>
      <name val="Calibri"/>
      <family val="2"/>
      <charset val="1"/>
    </font>
    <font>
      <sz val="10"/>
      <name val="Calibri"/>
      <family val="2"/>
    </font>
    <font>
      <b/>
      <sz val="10"/>
      <name val="Calibri"/>
      <family val="2"/>
    </font>
    <font>
      <sz val="9"/>
      <name val="Calibri"/>
      <family val="2"/>
    </font>
    <font>
      <b/>
      <sz val="12"/>
      <name val="Calibri"/>
      <family val="2"/>
      <charset val="1"/>
    </font>
    <font>
      <b/>
      <sz val="10"/>
      <color indexed="10"/>
      <name val="Calibri"/>
      <family val="2"/>
    </font>
    <font>
      <b/>
      <sz val="11"/>
      <name val="Calibri"/>
      <family val="2"/>
      <charset val="1"/>
    </font>
    <font>
      <i/>
      <sz val="11"/>
      <name val="Calibri"/>
      <family val="2"/>
    </font>
    <font>
      <i/>
      <sz val="11"/>
      <name val="Calibri"/>
      <family val="2"/>
      <charset val="1"/>
    </font>
    <font>
      <b/>
      <sz val="10"/>
      <color indexed="10"/>
      <name val="Calibri"/>
      <family val="2"/>
      <charset val="1"/>
    </font>
    <font>
      <i/>
      <sz val="10"/>
      <color indexed="10"/>
      <name val="Calibri"/>
      <family val="2"/>
      <charset val="1"/>
    </font>
    <font>
      <sz val="14"/>
      <name val="Calibri"/>
      <family val="2"/>
      <charset val="1"/>
    </font>
    <font>
      <b/>
      <sz val="14"/>
      <name val="Calibri"/>
      <family val="2"/>
      <charset val="1"/>
    </font>
    <font>
      <sz val="9"/>
      <color indexed="10"/>
      <name val="Calibri"/>
      <family val="2"/>
    </font>
    <font>
      <b/>
      <sz val="9"/>
      <color indexed="10"/>
      <name val="Calibri"/>
      <family val="2"/>
    </font>
    <font>
      <b/>
      <sz val="9"/>
      <name val="Calibri"/>
      <family val="2"/>
    </font>
    <font>
      <b/>
      <u/>
      <sz val="12"/>
      <name val="Calibri"/>
      <family val="2"/>
    </font>
    <font>
      <b/>
      <sz val="11"/>
      <name val="Calibri"/>
      <family val="2"/>
    </font>
    <font>
      <b/>
      <i/>
      <sz val="11"/>
      <name val="Calibri"/>
      <family val="2"/>
    </font>
    <font>
      <b/>
      <sz val="12"/>
      <color indexed="10"/>
      <name val="Calibri"/>
      <family val="2"/>
    </font>
    <font>
      <sz val="11"/>
      <color theme="1"/>
      <name val="Calibri"/>
      <family val="2"/>
      <scheme val="minor"/>
    </font>
    <font>
      <b/>
      <sz val="11"/>
      <color theme="1"/>
      <name val="Calibri"/>
      <family val="2"/>
      <scheme val="minor"/>
    </font>
    <font>
      <b/>
      <sz val="11"/>
      <color rgb="FFFF0000"/>
      <name val="Calibri"/>
      <family val="2"/>
    </font>
    <font>
      <sz val="11"/>
      <color rgb="FFFF0000"/>
      <name val="Calibri"/>
      <family val="2"/>
      <charset val="1"/>
    </font>
  </fonts>
  <fills count="19">
    <fill>
      <patternFill patternType="none"/>
    </fill>
    <fill>
      <patternFill patternType="gray125"/>
    </fill>
    <fill>
      <patternFill patternType="solid">
        <fgColor indexed="43"/>
        <bgColor indexed="26"/>
      </patternFill>
    </fill>
    <fill>
      <patternFill patternType="solid">
        <fgColor indexed="47"/>
        <bgColor indexed="22"/>
      </patternFill>
    </fill>
    <fill>
      <patternFill patternType="solid">
        <fgColor indexed="9"/>
        <bgColor indexed="26"/>
      </patternFill>
    </fill>
    <fill>
      <patternFill patternType="solid">
        <fgColor theme="9" tint="0.59999389629810485"/>
        <bgColor indexed="13"/>
      </patternFill>
    </fill>
    <fill>
      <patternFill patternType="solid">
        <fgColor theme="9" tint="0.79998168889431442"/>
        <bgColor indexed="22"/>
      </patternFill>
    </fill>
    <fill>
      <patternFill patternType="solid">
        <fgColor rgb="FFE6E6E6"/>
        <bgColor indexed="26"/>
      </patternFill>
    </fill>
    <fill>
      <patternFill patternType="solid">
        <fgColor theme="7" tint="0.59999389629810485"/>
        <bgColor indexed="64"/>
      </patternFill>
    </fill>
    <fill>
      <patternFill patternType="solid">
        <fgColor rgb="FFFDE9D9"/>
        <bgColor indexed="64"/>
      </patternFill>
    </fill>
    <fill>
      <patternFill patternType="solid">
        <fgColor rgb="FFDAEEF3"/>
        <bgColor indexed="64"/>
      </patternFill>
    </fill>
    <fill>
      <patternFill patternType="solid">
        <fgColor theme="8" tint="0.79998168889431442"/>
        <bgColor indexed="64"/>
      </patternFill>
    </fill>
    <fill>
      <patternFill patternType="solid">
        <fgColor theme="0"/>
        <bgColor indexed="22"/>
      </patternFill>
    </fill>
    <fill>
      <patternFill patternType="solid">
        <fgColor theme="0"/>
        <bgColor indexed="64"/>
      </patternFill>
    </fill>
    <fill>
      <patternFill patternType="solid">
        <fgColor rgb="FFC5D9F1"/>
        <bgColor indexed="22"/>
      </patternFill>
    </fill>
    <fill>
      <patternFill patternType="solid">
        <fgColor theme="3" tint="0.79998168889431442"/>
        <bgColor indexed="22"/>
      </patternFill>
    </fill>
    <fill>
      <patternFill patternType="solid">
        <fgColor rgb="FFFFFF00"/>
        <bgColor indexed="64"/>
      </patternFill>
    </fill>
    <fill>
      <patternFill patternType="solid">
        <fgColor rgb="FFFF0000"/>
        <bgColor indexed="64"/>
      </patternFill>
    </fill>
    <fill>
      <patternFill patternType="solid">
        <fgColor rgb="FFC5D9F1"/>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8"/>
      </right>
      <top style="thin">
        <color indexed="64"/>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n">
        <color indexed="64"/>
      </right>
      <top style="thin">
        <color indexed="64"/>
      </top>
      <bottom style="thin">
        <color indexed="64"/>
      </bottom>
      <diagonal/>
    </border>
    <border>
      <left/>
      <right style="thick">
        <color indexed="8"/>
      </right>
      <top style="thin">
        <color indexed="64"/>
      </top>
      <bottom/>
      <diagonal/>
    </border>
    <border>
      <left style="thick">
        <color indexed="8"/>
      </left>
      <right/>
      <top/>
      <bottom/>
      <diagonal/>
    </border>
  </borders>
  <cellStyleXfs count="3">
    <xf numFmtId="0" fontId="0" fillId="0" borderId="0"/>
    <xf numFmtId="0" fontId="1" fillId="0" borderId="0"/>
    <xf numFmtId="166" fontId="21" fillId="0" borderId="0"/>
  </cellStyleXfs>
  <cellXfs count="360">
    <xf numFmtId="0" fontId="0" fillId="0" borderId="0" xfId="0"/>
    <xf numFmtId="0" fontId="2" fillId="0" borderId="0" xfId="0" applyFont="1"/>
    <xf numFmtId="0" fontId="0" fillId="0" borderId="0" xfId="0" applyFont="1"/>
    <xf numFmtId="0" fontId="0" fillId="0" borderId="0" xfId="0" applyFont="1" applyAlignment="1">
      <alignment horizontal="center"/>
    </xf>
    <xf numFmtId="0" fontId="0" fillId="0" borderId="0" xfId="0" applyFont="1" applyProtection="1">
      <protection locked="0"/>
    </xf>
    <xf numFmtId="0" fontId="6" fillId="0" borderId="0" xfId="0" applyFont="1" applyBorder="1" applyAlignment="1" applyProtection="1">
      <alignment horizontal="center" vertical="center"/>
      <protection locked="0"/>
    </xf>
    <xf numFmtId="0" fontId="11" fillId="0" borderId="0" xfId="0" applyFont="1" applyBorder="1" applyProtection="1">
      <protection locked="0"/>
    </xf>
    <xf numFmtId="0" fontId="11" fillId="0" borderId="0" xfId="0" applyFont="1" applyBorder="1" applyAlignment="1" applyProtection="1">
      <alignment horizontal="center"/>
      <protection locked="0"/>
    </xf>
    <xf numFmtId="0" fontId="8" fillId="0" borderId="0" xfId="0" applyFont="1" applyProtection="1">
      <protection locked="0"/>
    </xf>
    <xf numFmtId="0" fontId="8" fillId="0" borderId="0" xfId="0" applyFont="1"/>
    <xf numFmtId="0" fontId="8" fillId="0" borderId="0" xfId="0" applyFont="1" applyBorder="1" applyAlignment="1">
      <alignment wrapText="1"/>
    </xf>
    <xf numFmtId="0" fontId="8" fillId="0" borderId="0" xfId="0" applyFont="1" applyBorder="1" applyAlignment="1">
      <alignment horizontal="center" wrapText="1"/>
    </xf>
    <xf numFmtId="165" fontId="8" fillId="0" borderId="0" xfId="0" applyNumberFormat="1" applyFont="1" applyBorder="1"/>
    <xf numFmtId="165" fontId="15" fillId="0" borderId="0" xfId="0" applyNumberFormat="1" applyFont="1"/>
    <xf numFmtId="0" fontId="19" fillId="0" borderId="0" xfId="0" applyFont="1" applyAlignment="1">
      <alignment vertical="center"/>
    </xf>
    <xf numFmtId="0" fontId="19" fillId="0" borderId="0" xfId="0" applyFont="1" applyAlignment="1">
      <alignment horizontal="center" vertical="center"/>
    </xf>
    <xf numFmtId="165" fontId="2" fillId="0" borderId="0" xfId="0" applyNumberFormat="1" applyFont="1"/>
    <xf numFmtId="0" fontId="8" fillId="0" borderId="0" xfId="0" applyFont="1" applyAlignment="1">
      <alignment vertical="center"/>
    </xf>
    <xf numFmtId="0" fontId="8"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wrapText="1"/>
    </xf>
    <xf numFmtId="0" fontId="2" fillId="0" borderId="0" xfId="0" applyFont="1" applyProtection="1"/>
    <xf numFmtId="0" fontId="0" fillId="0" borderId="0" xfId="0" applyFont="1" applyProtection="1"/>
    <xf numFmtId="0" fontId="0" fillId="0" borderId="0" xfId="0" applyFont="1" applyBorder="1" applyAlignment="1" applyProtection="1">
      <alignment horizontal="left" wrapText="1"/>
    </xf>
    <xf numFmtId="0" fontId="0" fillId="0" borderId="0" xfId="0" applyFont="1" applyAlignment="1" applyProtection="1">
      <alignment wrapText="1"/>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8" fillId="0" borderId="0" xfId="0" applyFont="1" applyProtection="1"/>
    <xf numFmtId="0" fontId="0" fillId="0" borderId="0" xfId="0" applyFont="1" applyAlignment="1" applyProtection="1">
      <alignment horizontal="left" wrapText="1"/>
    </xf>
    <xf numFmtId="0" fontId="8" fillId="2" borderId="0" xfId="0" applyFont="1" applyFill="1" applyBorder="1" applyAlignment="1" applyProtection="1">
      <alignment horizontal="left" vertical="top" wrapText="1"/>
    </xf>
    <xf numFmtId="0" fontId="8" fillId="2" borderId="0" xfId="0" applyFont="1" applyFill="1" applyAlignment="1" applyProtection="1">
      <alignment horizontal="left" vertical="top" wrapText="1"/>
    </xf>
    <xf numFmtId="0" fontId="8"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165" fontId="0" fillId="0" borderId="0" xfId="0" applyNumberFormat="1" applyFont="1" applyProtection="1"/>
    <xf numFmtId="0" fontId="8" fillId="0" borderId="0" xfId="0" applyFont="1" applyAlignment="1" applyProtection="1">
      <alignment horizontal="left"/>
    </xf>
    <xf numFmtId="0" fontId="5" fillId="0" borderId="0"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8" fillId="0" borderId="3" xfId="0" applyFont="1" applyBorder="1" applyAlignment="1">
      <alignment wrapText="1"/>
    </xf>
    <xf numFmtId="0" fontId="0" fillId="0" borderId="3" xfId="0" applyFont="1" applyBorder="1" applyAlignment="1">
      <alignment horizontal="center" wrapText="1"/>
    </xf>
    <xf numFmtId="0" fontId="8" fillId="0" borderId="3" xfId="0" applyFont="1" applyBorder="1" applyAlignment="1">
      <alignment horizontal="left" wrapText="1"/>
    </xf>
    <xf numFmtId="0" fontId="0" fillId="0" borderId="3" xfId="0" applyFont="1" applyBorder="1" applyAlignment="1">
      <alignment horizontal="center"/>
    </xf>
    <xf numFmtId="165" fontId="0" fillId="0" borderId="3" xfId="0" applyNumberFormat="1" applyFont="1" applyBorder="1" applyProtection="1">
      <protection locked="0"/>
    </xf>
    <xf numFmtId="0" fontId="8" fillId="0" borderId="3" xfId="0" applyFont="1" applyBorder="1" applyAlignment="1">
      <alignment horizontal="center" wrapText="1"/>
    </xf>
    <xf numFmtId="165" fontId="8" fillId="2" borderId="3" xfId="0" applyNumberFormat="1" applyFont="1" applyFill="1" applyBorder="1"/>
    <xf numFmtId="0" fontId="8" fillId="0" borderId="4" xfId="0" applyFont="1" applyBorder="1" applyAlignment="1">
      <alignment wrapText="1"/>
    </xf>
    <xf numFmtId="165" fontId="2" fillId="0" borderId="0" xfId="0" applyNumberFormat="1" applyFont="1" applyBorder="1" applyAlignment="1">
      <alignment horizontal="center"/>
    </xf>
    <xf numFmtId="0" fontId="8" fillId="0" borderId="5" xfId="0" applyFont="1" applyBorder="1" applyAlignment="1">
      <alignment wrapText="1"/>
    </xf>
    <xf numFmtId="0" fontId="0" fillId="0" borderId="6" xfId="0" applyFont="1" applyBorder="1" applyAlignment="1">
      <alignment wrapText="1"/>
    </xf>
    <xf numFmtId="0" fontId="8" fillId="0" borderId="7" xfId="0" applyFont="1" applyBorder="1" applyAlignment="1">
      <alignment horizontal="center" wrapText="1"/>
    </xf>
    <xf numFmtId="0" fontId="0" fillId="0" borderId="6" xfId="0" applyFont="1" applyBorder="1" applyAlignment="1">
      <alignment horizontal="center" wrapText="1"/>
    </xf>
    <xf numFmtId="165" fontId="8" fillId="0" borderId="7" xfId="0" applyNumberFormat="1" applyFont="1" applyBorder="1"/>
    <xf numFmtId="165" fontId="8" fillId="0" borderId="5" xfId="0" applyNumberFormat="1" applyFont="1" applyBorder="1"/>
    <xf numFmtId="165" fontId="0" fillId="0" borderId="6" xfId="0" applyNumberFormat="1" applyFont="1" applyBorder="1" applyProtection="1">
      <protection locked="0"/>
    </xf>
    <xf numFmtId="0" fontId="0" fillId="0" borderId="0" xfId="0" applyFont="1" applyBorder="1"/>
    <xf numFmtId="0" fontId="0" fillId="0" borderId="3" xfId="0" applyFont="1" applyBorder="1" applyAlignment="1" applyProtection="1">
      <alignment horizontal="center" wrapText="1"/>
      <protection locked="0"/>
    </xf>
    <xf numFmtId="0" fontId="14" fillId="0" borderId="7" xfId="0" applyFont="1" applyBorder="1"/>
    <xf numFmtId="0" fontId="8" fillId="0" borderId="5" xfId="0" applyFont="1" applyBorder="1"/>
    <xf numFmtId="0" fontId="0" fillId="0" borderId="5" xfId="0" applyFont="1" applyBorder="1"/>
    <xf numFmtId="0" fontId="16" fillId="0" borderId="5" xfId="0" applyFont="1" applyBorder="1" applyAlignment="1">
      <alignment wrapText="1"/>
    </xf>
    <xf numFmtId="0" fontId="14" fillId="0" borderId="7" xfId="0" applyFont="1" applyBorder="1" applyAlignment="1">
      <alignment horizontal="center"/>
    </xf>
    <xf numFmtId="0" fontId="8" fillId="0" borderId="5" xfId="0" applyFont="1" applyBorder="1" applyAlignment="1">
      <alignment horizontal="center"/>
    </xf>
    <xf numFmtId="0" fontId="0" fillId="0" borderId="5" xfId="0" applyFont="1" applyBorder="1" applyAlignment="1">
      <alignment horizontal="center"/>
    </xf>
    <xf numFmtId="0" fontId="8" fillId="0" borderId="5" xfId="0" applyFont="1" applyBorder="1" applyAlignment="1">
      <alignment horizontal="center" wrapText="1"/>
    </xf>
    <xf numFmtId="0" fontId="2" fillId="0" borderId="5" xfId="0" applyFont="1" applyBorder="1" applyAlignment="1">
      <alignment horizontal="center" wrapText="1"/>
    </xf>
    <xf numFmtId="0" fontId="0" fillId="0" borderId="5"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8" fillId="0" borderId="5" xfId="0" applyFont="1" applyBorder="1" applyAlignment="1">
      <alignment horizontal="right"/>
    </xf>
    <xf numFmtId="164" fontId="8" fillId="0" borderId="5" xfId="0" applyNumberFormat="1" applyFont="1" applyBorder="1" applyAlignment="1" applyProtection="1">
      <alignment horizontal="center"/>
      <protection locked="0"/>
    </xf>
    <xf numFmtId="0" fontId="0" fillId="0" borderId="5" xfId="0" applyFont="1" applyBorder="1" applyProtection="1">
      <protection locked="0"/>
    </xf>
    <xf numFmtId="165" fontId="0" fillId="0" borderId="5" xfId="0" applyNumberFormat="1" applyFont="1" applyBorder="1" applyProtection="1">
      <protection locked="0"/>
    </xf>
    <xf numFmtId="0" fontId="11" fillId="0" borderId="8" xfId="0" applyFont="1" applyBorder="1" applyAlignment="1" applyProtection="1">
      <alignment horizontal="center"/>
      <protection locked="0"/>
    </xf>
    <xf numFmtId="0" fontId="0" fillId="0" borderId="8" xfId="0" applyFont="1" applyBorder="1"/>
    <xf numFmtId="165" fontId="2" fillId="0" borderId="9" xfId="0" applyNumberFormat="1" applyFont="1" applyBorder="1" applyAlignment="1" applyProtection="1">
      <alignment horizontal="left"/>
      <protection locked="0"/>
    </xf>
    <xf numFmtId="165" fontId="2" fillId="0" borderId="9" xfId="0" applyNumberFormat="1" applyFont="1" applyBorder="1" applyAlignment="1" applyProtection="1">
      <alignment horizontal="center"/>
      <protection locked="0"/>
    </xf>
    <xf numFmtId="165" fontId="2" fillId="0" borderId="9" xfId="0" applyNumberFormat="1" applyFont="1" applyBorder="1" applyAlignment="1">
      <alignment horizontal="center"/>
    </xf>
    <xf numFmtId="0" fontId="6" fillId="0" borderId="10"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left" vertical="center"/>
    </xf>
    <xf numFmtId="0" fontId="0" fillId="0" borderId="12" xfId="0" applyFont="1" applyBorder="1"/>
    <xf numFmtId="0" fontId="0" fillId="0" borderId="13" xfId="0" applyFont="1" applyBorder="1"/>
    <xf numFmtId="0" fontId="0" fillId="0" borderId="1" xfId="0" applyFont="1" applyBorder="1" applyAlignment="1">
      <alignment horizontal="center"/>
    </xf>
    <xf numFmtId="0" fontId="8" fillId="0" borderId="1" xfId="0" applyFont="1" applyBorder="1" applyAlignment="1">
      <alignment horizontal="center"/>
    </xf>
    <xf numFmtId="0" fontId="0" fillId="0" borderId="2" xfId="0" applyFont="1" applyBorder="1"/>
    <xf numFmtId="0" fontId="0" fillId="0" borderId="14" xfId="0" applyFont="1" applyBorder="1"/>
    <xf numFmtId="165" fontId="15" fillId="5" borderId="0" xfId="0" applyNumberFormat="1" applyFont="1" applyFill="1"/>
    <xf numFmtId="165" fontId="15" fillId="5" borderId="12" xfId="0" applyNumberFormat="1" applyFont="1" applyFill="1" applyBorder="1" applyAlignment="1">
      <alignment horizontal="center"/>
    </xf>
    <xf numFmtId="165" fontId="2" fillId="5" borderId="8" xfId="0" applyNumberFormat="1" applyFont="1" applyFill="1" applyBorder="1" applyAlignment="1">
      <alignment horizontal="center"/>
    </xf>
    <xf numFmtId="165" fontId="2" fillId="5" borderId="2" xfId="0" applyNumberFormat="1" applyFont="1" applyFill="1" applyBorder="1" applyAlignment="1">
      <alignment horizontal="center"/>
    </xf>
    <xf numFmtId="164" fontId="15" fillId="5" borderId="0" xfId="0" applyNumberFormat="1" applyFont="1" applyFill="1" applyBorder="1" applyAlignment="1">
      <alignment horizontal="center"/>
    </xf>
    <xf numFmtId="0" fontId="2" fillId="5" borderId="0" xfId="0" applyFont="1" applyFill="1" applyBorder="1" applyAlignment="1">
      <alignment horizontal="left"/>
    </xf>
    <xf numFmtId="165" fontId="15" fillId="5" borderId="0" xfId="0" applyNumberFormat="1" applyFont="1" applyFill="1" applyBorder="1" applyAlignment="1">
      <alignment horizontal="left"/>
    </xf>
    <xf numFmtId="165" fontId="2" fillId="5" borderId="0" xfId="0" applyNumberFormat="1" applyFont="1" applyFill="1" applyBorder="1" applyAlignment="1">
      <alignment horizontal="center"/>
    </xf>
    <xf numFmtId="165" fontId="2" fillId="6" borderId="9" xfId="0" applyNumberFormat="1" applyFont="1" applyFill="1" applyBorder="1" applyAlignment="1">
      <alignment horizontal="center"/>
    </xf>
    <xf numFmtId="165" fontId="2" fillId="6" borderId="10" xfId="0" applyNumberFormat="1" applyFont="1" applyFill="1" applyBorder="1" applyAlignment="1">
      <alignment horizontal="center"/>
    </xf>
    <xf numFmtId="0" fontId="2" fillId="6" borderId="9" xfId="0" applyFont="1" applyFill="1" applyBorder="1" applyAlignment="1">
      <alignment horizontal="left"/>
    </xf>
    <xf numFmtId="0" fontId="2" fillId="6" borderId="0" xfId="0" applyFont="1" applyFill="1" applyBorder="1" applyAlignment="1" applyProtection="1"/>
    <xf numFmtId="165" fontId="2" fillId="5" borderId="0" xfId="0" applyNumberFormat="1" applyFont="1" applyFill="1" applyBorder="1" applyAlignment="1" applyProtection="1">
      <alignment horizontal="center"/>
    </xf>
    <xf numFmtId="0" fontId="11" fillId="6" borderId="0" xfId="0" applyFont="1" applyFill="1" applyBorder="1" applyAlignment="1" applyProtection="1"/>
    <xf numFmtId="0" fontId="11" fillId="6" borderId="0" xfId="0" applyFont="1" applyFill="1" applyBorder="1" applyProtection="1"/>
    <xf numFmtId="0" fontId="6" fillId="0" borderId="0" xfId="0" applyFont="1" applyBorder="1" applyAlignment="1" applyProtection="1">
      <alignment horizontal="right" vertical="center" wrapText="1"/>
    </xf>
    <xf numFmtId="0" fontId="6" fillId="0" borderId="1"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6" fillId="0" borderId="13" xfId="0" applyFont="1" applyBorder="1" applyAlignment="1" applyProtection="1">
      <alignment horizontal="left" vertical="center"/>
    </xf>
    <xf numFmtId="0" fontId="8" fillId="4" borderId="5" xfId="0" applyFont="1" applyFill="1" applyBorder="1" applyAlignment="1" applyProtection="1">
      <alignment horizontal="right"/>
      <protection locked="0"/>
    </xf>
    <xf numFmtId="165" fontId="8" fillId="2" borderId="3" xfId="0" applyNumberFormat="1" applyFont="1" applyFill="1" applyBorder="1" applyProtection="1"/>
    <xf numFmtId="165" fontId="8" fillId="7" borderId="3" xfId="0" applyNumberFormat="1" applyFont="1" applyFill="1" applyBorder="1"/>
    <xf numFmtId="0" fontId="0" fillId="7" borderId="5" xfId="0" applyFont="1" applyFill="1" applyBorder="1" applyProtection="1">
      <protection locked="0"/>
    </xf>
    <xf numFmtId="165" fontId="8" fillId="7" borderId="5" xfId="0" applyNumberFormat="1" applyFont="1" applyFill="1" applyBorder="1" applyProtection="1"/>
    <xf numFmtId="165" fontId="2" fillId="7" borderId="5" xfId="0" applyNumberFormat="1" applyFont="1" applyFill="1" applyBorder="1" applyProtection="1"/>
    <xf numFmtId="165" fontId="0" fillId="7" borderId="5" xfId="0" applyNumberFormat="1" applyFont="1" applyFill="1" applyBorder="1" applyProtection="1"/>
    <xf numFmtId="165" fontId="0" fillId="7" borderId="6" xfId="0" applyNumberFormat="1" applyFont="1" applyFill="1" applyBorder="1" applyProtection="1"/>
    <xf numFmtId="165" fontId="0" fillId="7" borderId="3" xfId="0" applyNumberFormat="1" applyFont="1" applyFill="1" applyBorder="1" applyProtection="1"/>
    <xf numFmtId="165" fontId="8" fillId="7" borderId="7" xfId="0" applyNumberFormat="1" applyFont="1" applyFill="1" applyBorder="1" applyProtection="1"/>
    <xf numFmtId="166" fontId="21" fillId="7" borderId="6" xfId="2" applyFont="1" applyFill="1" applyBorder="1" applyAlignment="1" applyProtection="1"/>
    <xf numFmtId="166" fontId="21" fillId="7" borderId="3" xfId="2" applyFont="1" applyFill="1" applyBorder="1" applyAlignment="1" applyProtection="1"/>
    <xf numFmtId="0" fontId="9" fillId="6" borderId="11" xfId="0" applyFont="1" applyFill="1" applyBorder="1" applyAlignment="1" applyProtection="1">
      <alignment horizontal="left" vertical="top"/>
    </xf>
    <xf numFmtId="0" fontId="10" fillId="6" borderId="11" xfId="0" applyFont="1" applyFill="1" applyBorder="1" applyAlignment="1" applyProtection="1">
      <alignment horizontal="left" vertical="top"/>
    </xf>
    <xf numFmtId="0" fontId="12" fillId="6" borderId="8" xfId="0" applyFont="1" applyFill="1" applyBorder="1" applyProtection="1"/>
    <xf numFmtId="0" fontId="10" fillId="6" borderId="12" xfId="0" applyFont="1" applyFill="1" applyBorder="1" applyAlignment="1" applyProtection="1">
      <alignment horizontal="left" vertical="top"/>
    </xf>
    <xf numFmtId="164" fontId="2" fillId="6" borderId="9" xfId="0" applyNumberFormat="1" applyFont="1" applyFill="1" applyBorder="1" applyAlignment="1" applyProtection="1">
      <alignment horizontal="center"/>
    </xf>
    <xf numFmtId="0" fontId="8" fillId="0" borderId="3" xfId="0" applyFont="1" applyBorder="1" applyAlignment="1" applyProtection="1">
      <alignment wrapText="1"/>
    </xf>
    <xf numFmtId="165" fontId="8" fillId="7" borderId="3" xfId="0" applyNumberFormat="1" applyFont="1" applyFill="1" applyBorder="1" applyProtection="1"/>
    <xf numFmtId="165" fontId="2" fillId="6" borderId="9" xfId="0" applyNumberFormat="1" applyFont="1" applyFill="1" applyBorder="1" applyAlignment="1" applyProtection="1">
      <alignment horizontal="center"/>
    </xf>
    <xf numFmtId="165" fontId="15" fillId="5" borderId="2" xfId="0" applyNumberFormat="1" applyFont="1" applyFill="1" applyBorder="1" applyAlignment="1" applyProtection="1">
      <alignment horizontal="center"/>
    </xf>
    <xf numFmtId="165" fontId="2" fillId="5" borderId="0" xfId="0" applyNumberFormat="1" applyFont="1" applyFill="1" applyBorder="1" applyAlignment="1" applyProtection="1">
      <alignment horizontal="left"/>
    </xf>
    <xf numFmtId="164" fontId="8" fillId="7" borderId="5" xfId="0" applyNumberFormat="1" applyFont="1" applyFill="1" applyBorder="1" applyAlignment="1" applyProtection="1">
      <alignment horizontal="center"/>
    </xf>
    <xf numFmtId="0" fontId="8" fillId="0" borderId="5" xfId="0" applyFont="1" applyBorder="1" applyProtection="1"/>
    <xf numFmtId="0" fontId="2" fillId="0" borderId="5" xfId="0" applyFont="1" applyBorder="1" applyAlignment="1" applyProtection="1">
      <alignment wrapText="1"/>
    </xf>
    <xf numFmtId="0" fontId="16" fillId="0" borderId="5" xfId="0" applyFont="1" applyBorder="1" applyAlignment="1" applyProtection="1">
      <alignment wrapText="1"/>
    </xf>
    <xf numFmtId="0" fontId="0" fillId="0" borderId="5" xfId="0" applyFont="1" applyBorder="1" applyAlignment="1" applyProtection="1">
      <alignment wrapText="1"/>
    </xf>
    <xf numFmtId="0" fontId="0" fillId="0" borderId="6" xfId="0" applyFont="1" applyBorder="1" applyAlignment="1" applyProtection="1">
      <alignment wrapText="1"/>
    </xf>
    <xf numFmtId="0" fontId="0" fillId="0" borderId="3" xfId="0" applyFont="1" applyBorder="1" applyAlignment="1" applyProtection="1">
      <alignment wrapText="1"/>
    </xf>
    <xf numFmtId="0" fontId="2" fillId="0" borderId="0" xfId="0" applyFont="1" applyBorder="1" applyProtection="1"/>
    <xf numFmtId="0" fontId="6"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165" fontId="2" fillId="0" borderId="5" xfId="0" applyNumberFormat="1" applyFont="1" applyBorder="1" applyProtection="1"/>
    <xf numFmtId="165" fontId="0" fillId="0" borderId="5" xfId="0" applyNumberFormat="1" applyFont="1" applyBorder="1" applyProtection="1"/>
    <xf numFmtId="0" fontId="8" fillId="0" borderId="0" xfId="0" applyFont="1" applyAlignment="1" applyProtection="1">
      <alignment wrapText="1"/>
    </xf>
    <xf numFmtId="0" fontId="8" fillId="0" borderId="0" xfId="0" applyFont="1" applyBorder="1" applyAlignment="1" applyProtection="1">
      <alignment horizontal="left" wrapText="1"/>
    </xf>
    <xf numFmtId="0" fontId="54" fillId="0" borderId="0" xfId="0" applyFont="1" applyAlignment="1" applyProtection="1">
      <alignment wrapText="1"/>
    </xf>
    <xf numFmtId="0" fontId="55" fillId="0" borderId="0" xfId="0" applyFont="1" applyAlignment="1" applyProtection="1">
      <alignment wrapText="1"/>
    </xf>
    <xf numFmtId="0" fontId="0" fillId="0" borderId="3" xfId="0" applyFont="1" applyBorder="1" applyAlignment="1" applyProtection="1">
      <alignment wrapText="1"/>
      <protection locked="0"/>
    </xf>
    <xf numFmtId="0" fontId="53" fillId="0" borderId="5" xfId="0" applyFont="1" applyBorder="1" applyAlignment="1" applyProtection="1">
      <alignment wrapText="1"/>
      <protection locked="0"/>
    </xf>
    <xf numFmtId="165" fontId="24" fillId="0" borderId="5" xfId="0" applyNumberFormat="1" applyFont="1" applyBorder="1" applyProtection="1">
      <protection locked="0"/>
    </xf>
    <xf numFmtId="165" fontId="24" fillId="7" borderId="5" xfId="0" applyNumberFormat="1" applyFont="1" applyFill="1" applyBorder="1" applyProtection="1"/>
    <xf numFmtId="165" fontId="22" fillId="0" borderId="5" xfId="0" applyNumberFormat="1" applyFont="1" applyBorder="1" applyProtection="1">
      <protection locked="0"/>
    </xf>
    <xf numFmtId="165" fontId="22" fillId="7" borderId="5" xfId="0" applyNumberFormat="1" applyFont="1" applyFill="1" applyBorder="1" applyProtection="1"/>
    <xf numFmtId="0" fontId="24" fillId="0" borderId="5" xfId="0" applyFont="1" applyBorder="1" applyAlignment="1">
      <alignment wrapText="1"/>
    </xf>
    <xf numFmtId="0" fontId="2" fillId="5" borderId="0" xfId="0" applyFont="1" applyFill="1" applyBorder="1" applyAlignment="1">
      <alignment horizontal="left" wrapText="1"/>
    </xf>
    <xf numFmtId="165" fontId="2" fillId="6" borderId="13" xfId="0" applyNumberFormat="1" applyFont="1" applyFill="1" applyBorder="1" applyAlignment="1" applyProtection="1">
      <alignment horizontal="center"/>
    </xf>
    <xf numFmtId="165" fontId="2" fillId="6" borderId="13" xfId="0" applyNumberFormat="1" applyFont="1" applyFill="1" applyBorder="1" applyAlignment="1">
      <alignment horizontal="center"/>
    </xf>
    <xf numFmtId="0" fontId="9" fillId="6" borderId="10" xfId="0" applyFont="1" applyFill="1" applyBorder="1" applyAlignment="1" applyProtection="1">
      <alignment horizontal="left" vertical="top"/>
      <protection locked="0"/>
    </xf>
    <xf numFmtId="0" fontId="27" fillId="0" borderId="0" xfId="0" applyFont="1" applyProtection="1">
      <protection locked="0"/>
    </xf>
    <xf numFmtId="0" fontId="2" fillId="5" borderId="0" xfId="0" applyFont="1" applyFill="1" applyBorder="1" applyAlignment="1">
      <alignment horizontal="left" wrapText="1"/>
    </xf>
    <xf numFmtId="165" fontId="2" fillId="8" borderId="9" xfId="0" applyNumberFormat="1" applyFont="1" applyFill="1" applyBorder="1" applyAlignment="1" applyProtection="1">
      <alignment horizontal="left"/>
      <protection locked="0"/>
    </xf>
    <xf numFmtId="0" fontId="2" fillId="5" borderId="0" xfId="0" applyFont="1" applyFill="1" applyBorder="1" applyAlignment="1">
      <alignment horizontal="left" wrapText="1"/>
    </xf>
    <xf numFmtId="165" fontId="2" fillId="0" borderId="5" xfId="0" applyNumberFormat="1" applyFont="1" applyBorder="1" applyProtection="1">
      <protection locked="0"/>
    </xf>
    <xf numFmtId="0" fontId="52" fillId="0" borderId="5" xfId="0" applyFont="1" applyBorder="1" applyAlignment="1" applyProtection="1">
      <alignment wrapText="1"/>
      <protection locked="0"/>
    </xf>
    <xf numFmtId="165" fontId="24" fillId="6" borderId="9" xfId="0" applyNumberFormat="1" applyFont="1" applyFill="1" applyBorder="1" applyAlignment="1">
      <alignment horizontal="center"/>
    </xf>
    <xf numFmtId="165" fontId="24" fillId="5" borderId="0" xfId="0" applyNumberFormat="1" applyFont="1" applyFill="1" applyBorder="1" applyAlignment="1">
      <alignment horizontal="center"/>
    </xf>
    <xf numFmtId="0" fontId="24" fillId="0" borderId="5" xfId="0" applyFont="1" applyBorder="1" applyAlignment="1">
      <alignment horizontal="center" wrapText="1"/>
    </xf>
    <xf numFmtId="0" fontId="24" fillId="0" borderId="0" xfId="0" applyFont="1" applyAlignment="1" applyProtection="1">
      <alignment wrapText="1"/>
    </xf>
    <xf numFmtId="0" fontId="24" fillId="0" borderId="0" xfId="0" applyFont="1" applyProtection="1"/>
    <xf numFmtId="0" fontId="24" fillId="0" borderId="0" xfId="0" applyFont="1" applyProtection="1">
      <protection locked="0"/>
    </xf>
    <xf numFmtId="0" fontId="24" fillId="0" borderId="0" xfId="0" applyFont="1"/>
    <xf numFmtId="165" fontId="23" fillId="5" borderId="0" xfId="0" applyNumberFormat="1" applyFont="1" applyFill="1" applyBorder="1" applyAlignment="1">
      <alignment horizontal="center"/>
    </xf>
    <xf numFmtId="0" fontId="23" fillId="0" borderId="5" xfId="0" applyFont="1" applyBorder="1" applyAlignment="1">
      <alignment horizontal="center" wrapText="1"/>
    </xf>
    <xf numFmtId="165" fontId="23" fillId="0" borderId="5" xfId="0" applyNumberFormat="1" applyFont="1" applyBorder="1" applyProtection="1">
      <protection locked="0"/>
    </xf>
    <xf numFmtId="165" fontId="23" fillId="7" borderId="5" xfId="0" applyNumberFormat="1" applyFont="1" applyFill="1" applyBorder="1" applyProtection="1"/>
    <xf numFmtId="165" fontId="2" fillId="5" borderId="8" xfId="0" applyNumberFormat="1" applyFont="1" applyFill="1" applyBorder="1" applyAlignment="1" applyProtection="1">
      <alignment horizontal="center"/>
    </xf>
    <xf numFmtId="164" fontId="2" fillId="0" borderId="9" xfId="0" applyNumberFormat="1" applyFont="1" applyBorder="1" applyAlignment="1" applyProtection="1">
      <alignment horizontal="center"/>
      <protection locked="0"/>
    </xf>
    <xf numFmtId="164" fontId="15" fillId="5" borderId="8" xfId="0" applyNumberFormat="1" applyFont="1" applyFill="1" applyBorder="1" applyAlignment="1">
      <alignment horizontal="center"/>
    </xf>
    <xf numFmtId="164" fontId="8" fillId="0" borderId="5" xfId="0" applyNumberFormat="1" applyFont="1" applyBorder="1" applyAlignment="1" applyProtection="1">
      <alignment horizontal="center" wrapText="1"/>
      <protection locked="0"/>
    </xf>
    <xf numFmtId="0" fontId="2" fillId="5" borderId="0" xfId="0" applyFont="1" applyFill="1" applyBorder="1" applyAlignment="1">
      <alignment horizontal="left" wrapText="1"/>
    </xf>
    <xf numFmtId="0" fontId="28" fillId="9" borderId="0" xfId="1" applyFont="1" applyFill="1" applyAlignment="1">
      <alignment horizontal="center" wrapText="1"/>
    </xf>
    <xf numFmtId="0" fontId="30" fillId="0" borderId="0" xfId="1" applyFont="1" applyAlignment="1">
      <alignment wrapText="1"/>
    </xf>
    <xf numFmtId="0" fontId="30" fillId="0" borderId="0" xfId="1" applyFont="1" applyAlignment="1"/>
    <xf numFmtId="0" fontId="29" fillId="0" borderId="0" xfId="1" applyFont="1" applyFill="1" applyBorder="1" applyAlignment="1">
      <alignment horizontal="left" wrapText="1"/>
    </xf>
    <xf numFmtId="0" fontId="30" fillId="0" borderId="0" xfId="1" applyFont="1" applyFill="1" applyBorder="1" applyAlignment="1">
      <alignment horizontal="left" wrapText="1"/>
    </xf>
    <xf numFmtId="0" fontId="30" fillId="0" borderId="0" xfId="1" applyFont="1"/>
    <xf numFmtId="0" fontId="31" fillId="0" borderId="0" xfId="1" applyFont="1" applyAlignment="1">
      <alignment horizontal="left"/>
    </xf>
    <xf numFmtId="0" fontId="30" fillId="0" borderId="0" xfId="1" applyFont="1" applyAlignment="1">
      <alignment horizontal="center"/>
    </xf>
    <xf numFmtId="0" fontId="32" fillId="0" borderId="0" xfId="1" applyFont="1" applyAlignment="1">
      <alignment horizontal="left"/>
    </xf>
    <xf numFmtId="0" fontId="1" fillId="0" borderId="0" xfId="1" applyFont="1" applyBorder="1" applyAlignment="1">
      <alignment horizontal="left" vertical="top" wrapText="1"/>
    </xf>
    <xf numFmtId="0" fontId="32" fillId="0" borderId="0" xfId="1" applyFont="1" applyBorder="1" applyAlignment="1">
      <alignment horizontal="center" vertical="top" wrapText="1"/>
    </xf>
    <xf numFmtId="0" fontId="1" fillId="0" borderId="0" xfId="1" applyFont="1" applyAlignment="1">
      <alignment horizontal="left"/>
    </xf>
    <xf numFmtId="0" fontId="36" fillId="0" borderId="3" xfId="1" applyFont="1" applyBorder="1" applyAlignment="1">
      <alignment horizontal="center" wrapText="1"/>
    </xf>
    <xf numFmtId="0" fontId="36" fillId="0" borderId="0" xfId="1" applyFont="1" applyAlignment="1">
      <alignment horizontal="center"/>
    </xf>
    <xf numFmtId="0" fontId="36" fillId="8" borderId="3" xfId="1" applyFont="1" applyFill="1" applyBorder="1" applyAlignment="1">
      <alignment horizontal="center" wrapText="1"/>
    </xf>
    <xf numFmtId="2" fontId="38" fillId="8" borderId="3" xfId="1" applyNumberFormat="1" applyFont="1" applyFill="1" applyBorder="1" applyAlignment="1">
      <alignment horizontal="center" vertical="top" wrapText="1"/>
    </xf>
    <xf numFmtId="0" fontId="39" fillId="8" borderId="3" xfId="1" applyFont="1" applyFill="1" applyBorder="1" applyAlignment="1">
      <alignment horizontal="center" vertical="top" wrapText="1"/>
    </xf>
    <xf numFmtId="2" fontId="39" fillId="8" borderId="3" xfId="1" applyNumberFormat="1" applyFont="1" applyFill="1" applyBorder="1" applyAlignment="1">
      <alignment horizontal="center" vertical="top" wrapText="1"/>
    </xf>
    <xf numFmtId="0" fontId="36" fillId="3" borderId="3" xfId="1" applyFont="1" applyFill="1" applyBorder="1" applyAlignment="1">
      <alignment horizontal="center"/>
    </xf>
    <xf numFmtId="2" fontId="38" fillId="3" borderId="3" xfId="1" applyNumberFormat="1" applyFont="1" applyFill="1" applyBorder="1" applyAlignment="1">
      <alignment horizontal="center" wrapText="1"/>
    </xf>
    <xf numFmtId="0" fontId="40" fillId="3" borderId="3" xfId="1" applyFont="1" applyFill="1" applyBorder="1" applyAlignment="1">
      <alignment horizontal="center" wrapText="1"/>
    </xf>
    <xf numFmtId="2" fontId="40" fillId="3" borderId="3" xfId="1" applyNumberFormat="1" applyFont="1" applyFill="1" applyBorder="1" applyAlignment="1">
      <alignment horizontal="center" wrapText="1"/>
    </xf>
    <xf numFmtId="0" fontId="38" fillId="3" borderId="3" xfId="1" applyFont="1" applyFill="1" applyBorder="1" applyAlignment="1">
      <alignment horizontal="center" wrapText="1"/>
    </xf>
    <xf numFmtId="2" fontId="38" fillId="3" borderId="3" xfId="1" applyNumberFormat="1" applyFont="1" applyFill="1" applyBorder="1" applyAlignment="1">
      <alignment horizontal="center"/>
    </xf>
    <xf numFmtId="0" fontId="40" fillId="3" borderId="3" xfId="1" applyFont="1" applyFill="1" applyBorder="1" applyAlignment="1">
      <alignment horizontal="center"/>
    </xf>
    <xf numFmtId="0" fontId="1" fillId="0" borderId="0" xfId="1" applyFont="1" applyAlignment="1">
      <alignment horizontal="center"/>
    </xf>
    <xf numFmtId="2" fontId="40" fillId="3" borderId="3" xfId="1" applyNumberFormat="1" applyFont="1" applyFill="1" applyBorder="1" applyAlignment="1">
      <alignment horizontal="center"/>
    </xf>
    <xf numFmtId="0" fontId="36" fillId="0" borderId="3" xfId="1" applyFont="1" applyBorder="1" applyAlignment="1">
      <alignment horizontal="center"/>
    </xf>
    <xf numFmtId="0" fontId="38" fillId="0" borderId="3" xfId="1" applyFont="1" applyBorder="1" applyAlignment="1">
      <alignment horizontal="center" wrapText="1"/>
    </xf>
    <xf numFmtId="2" fontId="40" fillId="0" borderId="3" xfId="1" applyNumberFormat="1" applyFont="1" applyBorder="1" applyAlignment="1">
      <alignment horizontal="center" wrapText="1"/>
    </xf>
    <xf numFmtId="2" fontId="38" fillId="0" borderId="3" xfId="1" applyNumberFormat="1" applyFont="1" applyBorder="1" applyAlignment="1">
      <alignment horizontal="center" wrapText="1"/>
    </xf>
    <xf numFmtId="0" fontId="40" fillId="0" borderId="3" xfId="1" applyFont="1" applyBorder="1" applyAlignment="1">
      <alignment horizontal="center" wrapText="1"/>
    </xf>
    <xf numFmtId="2" fontId="38" fillId="0" borderId="3" xfId="1" applyNumberFormat="1" applyFont="1" applyBorder="1" applyAlignment="1">
      <alignment horizontal="center"/>
    </xf>
    <xf numFmtId="2" fontId="40" fillId="0" borderId="3" xfId="1" applyNumberFormat="1" applyFont="1" applyBorder="1" applyAlignment="1">
      <alignment horizontal="center"/>
    </xf>
    <xf numFmtId="0" fontId="40" fillId="0" borderId="3" xfId="1" applyFont="1" applyBorder="1" applyAlignment="1">
      <alignment horizontal="center"/>
    </xf>
    <xf numFmtId="0" fontId="36" fillId="10" borderId="3" xfId="1" applyFont="1" applyFill="1" applyBorder="1" applyAlignment="1">
      <alignment horizontal="center"/>
    </xf>
    <xf numFmtId="2" fontId="38" fillId="11" borderId="3" xfId="1" applyNumberFormat="1" applyFont="1" applyFill="1" applyBorder="1" applyAlignment="1">
      <alignment horizontal="center" wrapText="1"/>
    </xf>
    <xf numFmtId="0" fontId="40" fillId="11" borderId="3" xfId="1" applyFont="1" applyFill="1" applyBorder="1" applyAlignment="1">
      <alignment horizontal="center" wrapText="1"/>
    </xf>
    <xf numFmtId="2" fontId="40" fillId="11" borderId="3" xfId="1" applyNumberFormat="1" applyFont="1" applyFill="1" applyBorder="1" applyAlignment="1">
      <alignment horizontal="center" wrapText="1"/>
    </xf>
    <xf numFmtId="0" fontId="38" fillId="11" borderId="3" xfId="1" applyFont="1" applyFill="1" applyBorder="1" applyAlignment="1">
      <alignment horizontal="center" wrapText="1"/>
    </xf>
    <xf numFmtId="0" fontId="38" fillId="11" borderId="3" xfId="1" applyFont="1" applyFill="1" applyBorder="1" applyAlignment="1">
      <alignment horizontal="center"/>
    </xf>
    <xf numFmtId="2" fontId="40" fillId="11" borderId="3" xfId="1" applyNumberFormat="1" applyFont="1" applyFill="1" applyBorder="1" applyAlignment="1">
      <alignment horizontal="center"/>
    </xf>
    <xf numFmtId="0" fontId="36" fillId="0" borderId="0" xfId="1" applyFont="1" applyAlignment="1">
      <alignment horizontal="center" vertical="top" wrapText="1"/>
    </xf>
    <xf numFmtId="0" fontId="41" fillId="0" borderId="0" xfId="1" applyFont="1" applyAlignment="1">
      <alignment wrapText="1"/>
    </xf>
    <xf numFmtId="0" fontId="42" fillId="0" borderId="0" xfId="1" applyFont="1" applyAlignment="1">
      <alignment wrapText="1"/>
    </xf>
    <xf numFmtId="0" fontId="36" fillId="8" borderId="3" xfId="1" applyFont="1" applyFill="1" applyBorder="1" applyAlignment="1">
      <alignment horizontal="center" vertical="top" wrapText="1"/>
    </xf>
    <xf numFmtId="0" fontId="38" fillId="8" borderId="3" xfId="1" applyFont="1" applyFill="1" applyBorder="1" applyAlignment="1">
      <alignment horizontal="center" wrapText="1"/>
    </xf>
    <xf numFmtId="0" fontId="36" fillId="12" borderId="3" xfId="1" applyFont="1" applyFill="1" applyBorder="1" applyAlignment="1">
      <alignment horizontal="center"/>
    </xf>
    <xf numFmtId="2" fontId="38" fillId="12" borderId="3" xfId="1" applyNumberFormat="1" applyFont="1" applyFill="1" applyBorder="1" applyAlignment="1">
      <alignment horizontal="center" wrapText="1"/>
    </xf>
    <xf numFmtId="0" fontId="40" fillId="12" borderId="3" xfId="1" applyFont="1" applyFill="1" applyBorder="1" applyAlignment="1">
      <alignment horizontal="center" wrapText="1"/>
    </xf>
    <xf numFmtId="2" fontId="40" fillId="12" borderId="3" xfId="1" applyNumberFormat="1" applyFont="1" applyFill="1" applyBorder="1" applyAlignment="1">
      <alignment horizontal="center" wrapText="1"/>
    </xf>
    <xf numFmtId="0" fontId="38" fillId="12" borderId="3" xfId="1" applyFont="1" applyFill="1" applyBorder="1" applyAlignment="1">
      <alignment horizontal="center" wrapText="1"/>
    </xf>
    <xf numFmtId="0" fontId="1" fillId="13" borderId="0" xfId="1" applyFont="1" applyFill="1" applyAlignment="1">
      <alignment horizontal="center"/>
    </xf>
    <xf numFmtId="0" fontId="30" fillId="13" borderId="0" xfId="1" applyFont="1" applyFill="1"/>
    <xf numFmtId="2" fontId="38" fillId="12" borderId="3" xfId="1" applyNumberFormat="1" applyFont="1" applyFill="1" applyBorder="1" applyAlignment="1">
      <alignment horizontal="center"/>
    </xf>
    <xf numFmtId="2" fontId="40" fillId="12" borderId="3" xfId="1" applyNumberFormat="1" applyFont="1" applyFill="1" applyBorder="1" applyAlignment="1">
      <alignment horizontal="center"/>
    </xf>
    <xf numFmtId="0" fontId="36" fillId="13" borderId="3" xfId="1" applyFont="1" applyFill="1" applyBorder="1" applyAlignment="1">
      <alignment horizontal="center"/>
    </xf>
    <xf numFmtId="0" fontId="38" fillId="13" borderId="3" xfId="1" applyFont="1" applyFill="1" applyBorder="1" applyAlignment="1">
      <alignment horizontal="center" wrapText="1"/>
    </xf>
    <xf numFmtId="2" fontId="40" fillId="13" borderId="3" xfId="1" applyNumberFormat="1" applyFont="1" applyFill="1" applyBorder="1" applyAlignment="1">
      <alignment horizontal="center" wrapText="1"/>
    </xf>
    <xf numFmtId="2" fontId="38" fillId="13" borderId="3" xfId="1" applyNumberFormat="1" applyFont="1" applyFill="1" applyBorder="1" applyAlignment="1">
      <alignment horizontal="center" wrapText="1"/>
    </xf>
    <xf numFmtId="0" fontId="40" fillId="13" borderId="3" xfId="1" applyFont="1" applyFill="1" applyBorder="1" applyAlignment="1">
      <alignment horizontal="center" wrapText="1"/>
    </xf>
    <xf numFmtId="2" fontId="38" fillId="13" borderId="3" xfId="1" applyNumberFormat="1" applyFont="1" applyFill="1" applyBorder="1" applyAlignment="1">
      <alignment horizontal="center"/>
    </xf>
    <xf numFmtId="2" fontId="40" fillId="13" borderId="3" xfId="1" applyNumberFormat="1" applyFont="1" applyFill="1" applyBorder="1" applyAlignment="1">
      <alignment horizontal="center"/>
    </xf>
    <xf numFmtId="0" fontId="40" fillId="12" borderId="3" xfId="1" applyFont="1" applyFill="1" applyBorder="1" applyAlignment="1">
      <alignment horizontal="center"/>
    </xf>
    <xf numFmtId="2" fontId="38" fillId="10" borderId="3" xfId="1" applyNumberFormat="1" applyFont="1" applyFill="1" applyBorder="1" applyAlignment="1">
      <alignment horizontal="center" wrapText="1"/>
    </xf>
    <xf numFmtId="0" fontId="40" fillId="10" borderId="3" xfId="1" applyFont="1" applyFill="1" applyBorder="1" applyAlignment="1">
      <alignment horizontal="center" wrapText="1"/>
    </xf>
    <xf numFmtId="2" fontId="40" fillId="10" borderId="3" xfId="1" applyNumberFormat="1" applyFont="1" applyFill="1" applyBorder="1" applyAlignment="1">
      <alignment horizontal="center" wrapText="1"/>
    </xf>
    <xf numFmtId="0" fontId="38" fillId="10" borderId="3" xfId="1" applyFont="1" applyFill="1" applyBorder="1" applyAlignment="1">
      <alignment horizontal="center" wrapText="1"/>
    </xf>
    <xf numFmtId="0" fontId="38" fillId="10" borderId="3" xfId="1" applyFont="1" applyFill="1" applyBorder="1" applyAlignment="1">
      <alignment horizontal="center"/>
    </xf>
    <xf numFmtId="2" fontId="40" fillId="10" borderId="3" xfId="1" applyNumberFormat="1" applyFont="1" applyFill="1" applyBorder="1" applyAlignment="1">
      <alignment horizontal="center"/>
    </xf>
    <xf numFmtId="0" fontId="36" fillId="13" borderId="0" xfId="1" applyFont="1" applyFill="1" applyBorder="1" applyAlignment="1">
      <alignment horizontal="center" vertical="top" wrapText="1"/>
    </xf>
    <xf numFmtId="0" fontId="38" fillId="13" borderId="0" xfId="1" applyFont="1" applyFill="1" applyBorder="1" applyAlignment="1">
      <alignment horizontal="center" wrapText="1"/>
    </xf>
    <xf numFmtId="0" fontId="36" fillId="0" borderId="3" xfId="1" applyFont="1" applyFill="1" applyBorder="1" applyAlignment="1">
      <alignment horizontal="center"/>
    </xf>
    <xf numFmtId="2" fontId="38" fillId="0" borderId="3" xfId="1" applyNumberFormat="1" applyFont="1" applyFill="1" applyBorder="1" applyAlignment="1">
      <alignment horizontal="center" wrapText="1"/>
    </xf>
    <xf numFmtId="0" fontId="40" fillId="0" borderId="3" xfId="1" applyFont="1" applyFill="1" applyBorder="1" applyAlignment="1">
      <alignment horizontal="center" wrapText="1"/>
    </xf>
    <xf numFmtId="2" fontId="40" fillId="0" borderId="3" xfId="1" applyNumberFormat="1" applyFont="1" applyFill="1" applyBorder="1" applyAlignment="1">
      <alignment horizontal="center" wrapText="1"/>
    </xf>
    <xf numFmtId="0" fontId="38" fillId="0" borderId="3" xfId="1" applyFont="1" applyFill="1" applyBorder="1" applyAlignment="1">
      <alignment horizontal="center" wrapText="1"/>
    </xf>
    <xf numFmtId="0" fontId="1" fillId="0" borderId="0" xfId="1" applyFont="1" applyFill="1" applyAlignment="1">
      <alignment horizontal="center"/>
    </xf>
    <xf numFmtId="0" fontId="30" fillId="0" borderId="0" xfId="1" applyFont="1" applyFill="1"/>
    <xf numFmtId="2" fontId="38" fillId="0" borderId="3" xfId="1" applyNumberFormat="1" applyFont="1" applyFill="1" applyBorder="1" applyAlignment="1">
      <alignment horizontal="center"/>
    </xf>
    <xf numFmtId="2" fontId="40" fillId="0" borderId="3" xfId="1" applyNumberFormat="1" applyFont="1" applyFill="1" applyBorder="1" applyAlignment="1">
      <alignment horizontal="center"/>
    </xf>
    <xf numFmtId="0" fontId="40" fillId="0" borderId="3" xfId="1" applyFont="1" applyFill="1" applyBorder="1" applyAlignment="1">
      <alignment horizontal="center"/>
    </xf>
    <xf numFmtId="0" fontId="30" fillId="0" borderId="0" xfId="1" applyFont="1" applyAlignment="1">
      <alignment horizontal="left"/>
    </xf>
    <xf numFmtId="0" fontId="30" fillId="0" borderId="0" xfId="1" applyFont="1" applyAlignment="1">
      <alignment horizontal="left" wrapText="1"/>
    </xf>
    <xf numFmtId="0" fontId="31" fillId="0" borderId="0" xfId="1" applyFont="1" applyAlignment="1">
      <alignment horizontal="left" wrapText="1"/>
    </xf>
    <xf numFmtId="0" fontId="43" fillId="0" borderId="0" xfId="1" applyFont="1" applyAlignment="1">
      <alignment horizontal="left"/>
    </xf>
    <xf numFmtId="0" fontId="32" fillId="0" borderId="0" xfId="1" applyFont="1" applyAlignment="1">
      <alignment horizontal="left" wrapText="1"/>
    </xf>
    <xf numFmtId="0" fontId="44" fillId="0" borderId="0" xfId="1" applyFont="1" applyAlignment="1">
      <alignment horizontal="left"/>
    </xf>
    <xf numFmtId="0" fontId="36" fillId="0" borderId="15" xfId="1" applyFont="1" applyBorder="1" applyAlignment="1">
      <alignment horizontal="center" wrapText="1"/>
    </xf>
    <xf numFmtId="0" fontId="44" fillId="0" borderId="15" xfId="1" applyFont="1" applyBorder="1" applyAlignment="1">
      <alignment horizontal="center" wrapText="1"/>
    </xf>
    <xf numFmtId="0" fontId="44" fillId="8" borderId="3" xfId="1" applyFont="1" applyFill="1" applyBorder="1" applyAlignment="1">
      <alignment horizontal="center" wrapText="1"/>
    </xf>
    <xf numFmtId="2" fontId="38" fillId="8" borderId="3" xfId="1" applyNumberFormat="1" applyFont="1" applyFill="1" applyBorder="1" applyAlignment="1">
      <alignment horizontal="center" wrapText="1"/>
    </xf>
    <xf numFmtId="2" fontId="39" fillId="8" borderId="3" xfId="1" applyNumberFormat="1" applyFont="1" applyFill="1" applyBorder="1" applyAlignment="1">
      <alignment horizontal="center" wrapText="1"/>
    </xf>
    <xf numFmtId="16" fontId="29" fillId="3" borderId="3" xfId="1" applyNumberFormat="1" applyFont="1" applyFill="1" applyBorder="1" applyAlignment="1">
      <alignment horizontal="center" wrapText="1"/>
    </xf>
    <xf numFmtId="0" fontId="44" fillId="3" borderId="3" xfId="1" applyFont="1" applyFill="1" applyBorder="1" applyAlignment="1">
      <alignment horizontal="center"/>
    </xf>
    <xf numFmtId="16" fontId="36" fillId="0" borderId="3" xfId="1" applyNumberFormat="1" applyFont="1" applyFill="1" applyBorder="1" applyAlignment="1">
      <alignment horizontal="center" wrapText="1"/>
    </xf>
    <xf numFmtId="0" fontId="44" fillId="0" borderId="3" xfId="1" applyFont="1" applyFill="1" applyBorder="1" applyAlignment="1">
      <alignment horizontal="center"/>
    </xf>
    <xf numFmtId="2" fontId="40" fillId="3" borderId="15" xfId="1" applyNumberFormat="1" applyFont="1" applyFill="1" applyBorder="1" applyAlignment="1">
      <alignment horizontal="center" wrapText="1"/>
    </xf>
    <xf numFmtId="0" fontId="36" fillId="0" borderId="3" xfId="1" applyFont="1" applyBorder="1" applyAlignment="1">
      <alignment horizontal="center" vertical="center" wrapText="1"/>
    </xf>
    <xf numFmtId="0" fontId="44" fillId="0" borderId="3" xfId="1" applyFont="1" applyBorder="1" applyAlignment="1">
      <alignment horizontal="center" vertical="center"/>
    </xf>
    <xf numFmtId="0" fontId="44" fillId="0" borderId="3" xfId="1" applyFont="1" applyBorder="1" applyAlignment="1">
      <alignment horizontal="center" vertical="center" wrapText="1"/>
    </xf>
    <xf numFmtId="0" fontId="38" fillId="0" borderId="6" xfId="1" applyFont="1" applyBorder="1" applyAlignment="1">
      <alignment horizontal="center" wrapText="1"/>
    </xf>
    <xf numFmtId="0" fontId="40" fillId="0" borderId="6" xfId="1" applyFont="1" applyBorder="1" applyAlignment="1">
      <alignment horizontal="center" wrapText="1"/>
    </xf>
    <xf numFmtId="2" fontId="40" fillId="0" borderId="6" xfId="1" applyNumberFormat="1" applyFont="1" applyBorder="1" applyAlignment="1">
      <alignment horizontal="center" wrapText="1"/>
    </xf>
    <xf numFmtId="2" fontId="38" fillId="0" borderId="6" xfId="1" applyNumberFormat="1" applyFont="1" applyBorder="1" applyAlignment="1">
      <alignment horizontal="center"/>
    </xf>
    <xf numFmtId="2" fontId="40" fillId="0" borderId="6" xfId="1" applyNumberFormat="1" applyFont="1" applyBorder="1" applyAlignment="1">
      <alignment horizontal="center"/>
    </xf>
    <xf numFmtId="0" fontId="29" fillId="3" borderId="3" xfId="1" applyFont="1" applyFill="1" applyBorder="1" applyAlignment="1">
      <alignment horizontal="center" wrapText="1"/>
    </xf>
    <xf numFmtId="0" fontId="36" fillId="0" borderId="3" xfId="1" applyFont="1" applyFill="1" applyBorder="1" applyAlignment="1">
      <alignment horizontal="center" wrapText="1"/>
    </xf>
    <xf numFmtId="0" fontId="36" fillId="0" borderId="11" xfId="1" applyFont="1" applyBorder="1" applyAlignment="1">
      <alignment horizontal="center" vertical="top" wrapText="1"/>
    </xf>
    <xf numFmtId="0" fontId="44" fillId="0" borderId="0" xfId="1" applyFont="1" applyAlignment="1">
      <alignment horizontal="center" vertical="top" wrapText="1"/>
    </xf>
    <xf numFmtId="0" fontId="29" fillId="8" borderId="3" xfId="1" applyFont="1" applyFill="1" applyBorder="1" applyAlignment="1">
      <alignment horizontal="center" vertical="top" wrapText="1"/>
    </xf>
    <xf numFmtId="2" fontId="38" fillId="8" borderId="15" xfId="1" applyNumberFormat="1" applyFont="1" applyFill="1" applyBorder="1" applyAlignment="1">
      <alignment horizontal="center" wrapText="1"/>
    </xf>
    <xf numFmtId="0" fontId="44" fillId="0" borderId="9" xfId="1" applyFont="1" applyFill="1" applyBorder="1" applyAlignment="1">
      <alignment horizontal="center" vertical="top" wrapText="1"/>
    </xf>
    <xf numFmtId="0" fontId="44" fillId="0" borderId="0" xfId="1" applyFont="1" applyFill="1" applyBorder="1" applyAlignment="1">
      <alignment horizontal="center" vertical="top" wrapText="1"/>
    </xf>
    <xf numFmtId="0" fontId="36" fillId="0" borderId="0" xfId="1" applyFont="1" applyAlignment="1">
      <alignment horizontal="center" wrapText="1"/>
    </xf>
    <xf numFmtId="0" fontId="44" fillId="0" borderId="0" xfId="1" applyFont="1" applyAlignment="1">
      <alignment horizontal="center"/>
    </xf>
    <xf numFmtId="0" fontId="9" fillId="14" borderId="10" xfId="0" applyFont="1" applyFill="1" applyBorder="1" applyAlignment="1" applyProtection="1">
      <alignment horizontal="left" vertical="top"/>
      <protection locked="0"/>
    </xf>
    <xf numFmtId="0" fontId="9" fillId="14" borderId="11" xfId="0" applyFont="1" applyFill="1" applyBorder="1" applyAlignment="1" applyProtection="1">
      <alignment horizontal="left" vertical="top"/>
    </xf>
    <xf numFmtId="0" fontId="10" fillId="14" borderId="11" xfId="0" applyFont="1" applyFill="1" applyBorder="1" applyAlignment="1" applyProtection="1">
      <alignment horizontal="left" vertical="top"/>
    </xf>
    <xf numFmtId="0" fontId="10" fillId="14" borderId="12" xfId="0" applyFont="1" applyFill="1" applyBorder="1" applyAlignment="1" applyProtection="1">
      <alignment horizontal="left" vertical="top"/>
    </xf>
    <xf numFmtId="0" fontId="12" fillId="14" borderId="8" xfId="0" applyFont="1" applyFill="1" applyBorder="1" applyProtection="1"/>
    <xf numFmtId="0" fontId="11" fillId="14" borderId="0" xfId="0" applyFont="1" applyFill="1" applyBorder="1" applyProtection="1"/>
    <xf numFmtId="0" fontId="11" fillId="14" borderId="0" xfId="0" applyFont="1" applyFill="1" applyBorder="1" applyAlignment="1" applyProtection="1"/>
    <xf numFmtId="0" fontId="2" fillId="14" borderId="0" xfId="0" applyFont="1" applyFill="1" applyBorder="1" applyAlignment="1" applyProtection="1"/>
    <xf numFmtId="164" fontId="2" fillId="14" borderId="9" xfId="0" applyNumberFormat="1" applyFont="1" applyFill="1" applyBorder="1" applyAlignment="1" applyProtection="1">
      <alignment horizontal="center"/>
    </xf>
    <xf numFmtId="0" fontId="2" fillId="14" borderId="9" xfId="0" applyFont="1" applyFill="1" applyBorder="1" applyAlignment="1">
      <alignment horizontal="left"/>
    </xf>
    <xf numFmtId="165" fontId="2" fillId="14" borderId="9" xfId="0" applyNumberFormat="1" applyFont="1" applyFill="1" applyBorder="1" applyAlignment="1">
      <alignment horizontal="center"/>
    </xf>
    <xf numFmtId="165" fontId="2" fillId="14" borderId="9" xfId="0" applyNumberFormat="1" applyFont="1" applyFill="1" applyBorder="1" applyAlignment="1" applyProtection="1">
      <alignment horizontal="center"/>
    </xf>
    <xf numFmtId="165" fontId="2" fillId="14" borderId="13" xfId="0" applyNumberFormat="1" applyFont="1" applyFill="1" applyBorder="1" applyAlignment="1" applyProtection="1">
      <alignment horizontal="center"/>
    </xf>
    <xf numFmtId="165" fontId="2" fillId="14" borderId="10" xfId="0" applyNumberFormat="1" applyFont="1" applyFill="1" applyBorder="1" applyAlignment="1">
      <alignment horizontal="center"/>
    </xf>
    <xf numFmtId="165" fontId="2" fillId="14" borderId="13" xfId="0" applyNumberFormat="1" applyFont="1" applyFill="1" applyBorder="1" applyAlignment="1">
      <alignment horizontal="center"/>
    </xf>
    <xf numFmtId="0" fontId="9" fillId="15" borderId="10" xfId="0" applyFont="1" applyFill="1" applyBorder="1" applyAlignment="1" applyProtection="1">
      <alignment horizontal="left" vertical="top"/>
      <protection locked="0"/>
    </xf>
    <xf numFmtId="165" fontId="24" fillId="14" borderId="9" xfId="0" applyNumberFormat="1" applyFont="1" applyFill="1" applyBorder="1" applyAlignment="1">
      <alignment horizontal="center"/>
    </xf>
    <xf numFmtId="165" fontId="23" fillId="14" borderId="9" xfId="0" applyNumberFormat="1" applyFont="1" applyFill="1" applyBorder="1" applyAlignment="1">
      <alignment horizontal="center"/>
    </xf>
    <xf numFmtId="0" fontId="29" fillId="0" borderId="0" xfId="1" applyFont="1" applyFill="1" applyBorder="1" applyAlignment="1">
      <alignment wrapText="1"/>
    </xf>
    <xf numFmtId="0" fontId="30" fillId="0" borderId="0" xfId="1" applyFont="1" applyFill="1" applyBorder="1" applyAlignment="1">
      <alignment wrapText="1"/>
    </xf>
    <xf numFmtId="0" fontId="33" fillId="0" borderId="0" xfId="1" applyFont="1" applyBorder="1" applyAlignment="1">
      <alignment horizontal="center" wrapText="1"/>
    </xf>
    <xf numFmtId="2" fontId="1" fillId="0" borderId="0" xfId="1" applyNumberFormat="1" applyFont="1" applyAlignment="1">
      <alignment horizontal="center"/>
    </xf>
    <xf numFmtId="2" fontId="1" fillId="0" borderId="0" xfId="1" applyNumberFormat="1" applyFont="1" applyFill="1" applyAlignment="1">
      <alignment horizontal="center"/>
    </xf>
    <xf numFmtId="0" fontId="32" fillId="0" borderId="0" xfId="1" applyFont="1" applyBorder="1" applyAlignment="1">
      <alignment horizontal="center" vertical="top" wrapText="1"/>
    </xf>
    <xf numFmtId="0" fontId="29" fillId="8" borderId="3" xfId="1" applyFont="1" applyFill="1" applyBorder="1" applyAlignment="1">
      <alignment horizontal="center" wrapText="1"/>
    </xf>
    <xf numFmtId="0" fontId="29" fillId="16" borderId="15" xfId="1" applyFont="1" applyFill="1" applyBorder="1" applyAlignment="1">
      <alignment horizontal="center" wrapText="1"/>
    </xf>
    <xf numFmtId="0" fontId="29" fillId="16" borderId="14" xfId="1" applyFont="1" applyFill="1" applyBorder="1" applyAlignment="1">
      <alignment horizontal="center" wrapText="1"/>
    </xf>
    <xf numFmtId="0" fontId="29" fillId="16" borderId="4" xfId="1" applyFont="1" applyFill="1" applyBorder="1" applyAlignment="1">
      <alignment horizontal="center" wrapText="1"/>
    </xf>
    <xf numFmtId="0" fontId="29" fillId="9" borderId="0" xfId="1" applyFont="1" applyFill="1" applyAlignment="1">
      <alignment horizontal="left" wrapText="1"/>
    </xf>
    <xf numFmtId="0" fontId="29" fillId="17" borderId="16" xfId="1" applyFont="1" applyFill="1" applyBorder="1" applyAlignment="1">
      <alignment horizontal="left" wrapText="1"/>
    </xf>
    <xf numFmtId="0" fontId="29" fillId="17" borderId="17" xfId="1" applyFont="1" applyFill="1" applyBorder="1" applyAlignment="1">
      <alignment horizontal="left" wrapText="1"/>
    </xf>
    <xf numFmtId="0" fontId="29" fillId="17" borderId="18" xfId="1" applyFont="1" applyFill="1" applyBorder="1" applyAlignment="1">
      <alignment horizontal="left" wrapText="1"/>
    </xf>
    <xf numFmtId="0" fontId="33" fillId="0" borderId="1" xfId="1" applyFont="1" applyBorder="1" applyAlignment="1">
      <alignment horizontal="left" vertical="top" wrapText="1"/>
    </xf>
    <xf numFmtId="0" fontId="32" fillId="0" borderId="0" xfId="1" applyFont="1" applyBorder="1" applyAlignment="1">
      <alignment horizontal="center" vertical="top" wrapText="1"/>
    </xf>
    <xf numFmtId="0" fontId="36" fillId="0" borderId="15" xfId="1" applyFont="1" applyBorder="1" applyAlignment="1">
      <alignment horizontal="center" vertical="top" wrapText="1"/>
    </xf>
    <xf numFmtId="0" fontId="36" fillId="0" borderId="14" xfId="1" applyFont="1" applyBorder="1" applyAlignment="1">
      <alignment horizontal="center" vertical="top" wrapText="1"/>
    </xf>
    <xf numFmtId="0" fontId="36" fillId="0" borderId="4" xfId="1" applyFont="1" applyBorder="1" applyAlignment="1">
      <alignment horizontal="center" vertical="top" wrapText="1"/>
    </xf>
    <xf numFmtId="0" fontId="29" fillId="0" borderId="0" xfId="1" applyFont="1" applyFill="1" applyBorder="1" applyAlignment="1">
      <alignment horizontal="left" wrapText="1"/>
    </xf>
    <xf numFmtId="0" fontId="30" fillId="0" borderId="0" xfId="1" applyFont="1" applyFill="1" applyBorder="1" applyAlignment="1">
      <alignment horizontal="left" wrapText="1"/>
    </xf>
    <xf numFmtId="0" fontId="33" fillId="0" borderId="0" xfId="1" applyFont="1" applyBorder="1" applyAlignment="1">
      <alignment horizontal="left" vertical="top" wrapText="1"/>
    </xf>
    <xf numFmtId="0" fontId="1" fillId="0" borderId="0" xfId="1" applyFont="1" applyBorder="1" applyAlignment="1">
      <alignment horizontal="left" vertical="top" wrapText="1"/>
    </xf>
    <xf numFmtId="0" fontId="50" fillId="0" borderId="15" xfId="1" applyFont="1" applyFill="1" applyBorder="1" applyAlignment="1">
      <alignment horizontal="center" wrapText="1"/>
    </xf>
    <xf numFmtId="0" fontId="50" fillId="0" borderId="14" xfId="1" applyFont="1" applyFill="1" applyBorder="1" applyAlignment="1">
      <alignment horizontal="center" wrapText="1"/>
    </xf>
    <xf numFmtId="0" fontId="28" fillId="18" borderId="0" xfId="1" applyFont="1" applyFill="1" applyAlignment="1">
      <alignment horizontal="center" wrapText="1"/>
    </xf>
    <xf numFmtId="0" fontId="29" fillId="18" borderId="0" xfId="1" applyFont="1" applyFill="1" applyAlignment="1">
      <alignment horizontal="left" wrapText="1"/>
    </xf>
    <xf numFmtId="0" fontId="8" fillId="0" borderId="9"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19" xfId="0" applyFont="1" applyBorder="1" applyAlignment="1" applyProtection="1">
      <alignment horizontal="left" wrapText="1"/>
      <protection locked="0"/>
    </xf>
    <xf numFmtId="0" fontId="0" fillId="0" borderId="20" xfId="0" applyFont="1" applyBorder="1" applyAlignment="1" applyProtection="1">
      <alignment horizontal="left" wrapText="1"/>
      <protection locked="0"/>
    </xf>
    <xf numFmtId="0" fontId="0" fillId="0" borderId="21" xfId="0" applyFont="1" applyBorder="1" applyAlignment="1" applyProtection="1">
      <alignment horizontal="left" wrapText="1"/>
      <protection locked="0"/>
    </xf>
    <xf numFmtId="0" fontId="20" fillId="0" borderId="1" xfId="0" applyFont="1" applyBorder="1" applyAlignment="1">
      <alignment horizontal="center" vertical="center"/>
    </xf>
    <xf numFmtId="0" fontId="20" fillId="0" borderId="0" xfId="0" applyFont="1" applyBorder="1" applyAlignment="1">
      <alignment horizontal="center" vertical="center" wrapText="1"/>
    </xf>
    <xf numFmtId="0" fontId="3" fillId="0" borderId="0" xfId="0" applyFont="1" applyBorder="1" applyAlignment="1" applyProtection="1">
      <alignment horizontal="center" wrapText="1"/>
    </xf>
    <xf numFmtId="0" fontId="24" fillId="4" borderId="0" xfId="0" applyFont="1" applyFill="1" applyBorder="1" applyAlignment="1" applyProtection="1">
      <alignment horizontal="left" wrapText="1"/>
    </xf>
    <xf numFmtId="0" fontId="0" fillId="4" borderId="0" xfId="0" applyFont="1" applyFill="1" applyBorder="1" applyAlignment="1" applyProtection="1">
      <alignment horizontal="left" wrapText="1"/>
    </xf>
    <xf numFmtId="0" fontId="7" fillId="0" borderId="22"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1" fillId="14" borderId="9" xfId="0" applyFont="1" applyFill="1" applyBorder="1" applyAlignment="1" applyProtection="1">
      <alignment horizontal="right"/>
    </xf>
    <xf numFmtId="0" fontId="11" fillId="14" borderId="23" xfId="0" applyFont="1" applyFill="1" applyBorder="1" applyAlignment="1" applyProtection="1">
      <alignment horizontal="right"/>
    </xf>
    <xf numFmtId="0" fontId="2" fillId="15" borderId="9" xfId="0" applyFont="1" applyFill="1" applyBorder="1" applyAlignment="1" applyProtection="1">
      <alignment horizontal="left" wrapText="1"/>
    </xf>
    <xf numFmtId="0" fontId="2" fillId="5" borderId="0" xfId="0" applyFont="1" applyFill="1" applyBorder="1" applyAlignment="1">
      <alignment horizontal="left" wrapText="1"/>
    </xf>
    <xf numFmtId="0" fontId="2" fillId="14" borderId="9" xfId="0" applyFont="1" applyFill="1" applyBorder="1" applyAlignment="1" applyProtection="1">
      <alignment horizontal="left" wrapText="1"/>
    </xf>
    <xf numFmtId="0" fontId="11" fillId="6" borderId="9" xfId="0" applyFont="1" applyFill="1" applyBorder="1" applyAlignment="1" applyProtection="1">
      <alignment horizontal="right"/>
    </xf>
    <xf numFmtId="0" fontId="11" fillId="6" borderId="23" xfId="0" applyFont="1" applyFill="1" applyBorder="1" applyAlignment="1" applyProtection="1">
      <alignment horizontal="right"/>
    </xf>
    <xf numFmtId="0" fontId="2" fillId="6" borderId="9" xfId="0" applyFont="1" applyFill="1" applyBorder="1" applyAlignment="1" applyProtection="1">
      <alignment horizontal="left" wrapText="1"/>
    </xf>
    <xf numFmtId="164" fontId="13" fillId="5" borderId="0" xfId="0" applyNumberFormat="1" applyFont="1" applyFill="1" applyBorder="1" applyAlignment="1">
      <alignment horizontal="center"/>
    </xf>
    <xf numFmtId="164" fontId="14" fillId="0" borderId="7" xfId="0" applyNumberFormat="1" applyFont="1" applyBorder="1" applyAlignment="1" applyProtection="1">
      <alignment horizontal="center"/>
      <protection locked="0"/>
    </xf>
  </cellXfs>
  <cellStyles count="3">
    <cellStyle name="Excel Built-in Excel Built-in Standard_Mappe1" xfId="1"/>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topLeftCell="A46" zoomScaleNormal="100" zoomScaleSheetLayoutView="100" workbookViewId="0">
      <selection activeCell="A37" sqref="A37:XFD37"/>
    </sheetView>
  </sheetViews>
  <sheetFormatPr baseColWidth="10" defaultColWidth="11.453125" defaultRowHeight="15.5" x14ac:dyDescent="0.35"/>
  <cols>
    <col min="1" max="1" width="23.08984375" style="190" customWidth="1"/>
    <col min="2" max="16" width="11.26953125" style="178" customWidth="1"/>
    <col min="17" max="19" width="11.26953125" style="182" customWidth="1"/>
    <col min="20" max="20" width="17" style="184" customWidth="1"/>
    <col min="21" max="16384" width="11.453125" style="182"/>
  </cols>
  <sheetData>
    <row r="1" spans="1:20" ht="60" customHeight="1" x14ac:dyDescent="0.5">
      <c r="A1" s="177" t="s">
        <v>58</v>
      </c>
      <c r="B1" s="321" t="s">
        <v>59</v>
      </c>
      <c r="C1" s="321"/>
      <c r="D1" s="321"/>
      <c r="E1" s="178" t="s">
        <v>60</v>
      </c>
      <c r="F1" s="179" t="s">
        <v>61</v>
      </c>
      <c r="L1" s="330"/>
      <c r="M1" s="331"/>
      <c r="N1" s="331"/>
      <c r="O1" s="331"/>
      <c r="P1" s="331"/>
      <c r="Q1" s="331"/>
      <c r="R1" s="331"/>
      <c r="S1" s="331"/>
      <c r="T1" s="331"/>
    </row>
    <row r="2" spans="1:20" x14ac:dyDescent="0.35">
      <c r="A2" s="183" t="s">
        <v>62</v>
      </c>
    </row>
    <row r="3" spans="1:20" x14ac:dyDescent="0.35">
      <c r="A3" s="183"/>
    </row>
    <row r="4" spans="1:20" s="188" customFormat="1" ht="76.5" customHeight="1" x14ac:dyDescent="0.3">
      <c r="A4" s="185"/>
      <c r="B4" s="332" t="s">
        <v>63</v>
      </c>
      <c r="C4" s="333"/>
      <c r="D4" s="186"/>
      <c r="E4" s="332" t="s">
        <v>64</v>
      </c>
      <c r="F4" s="333"/>
      <c r="G4" s="186"/>
      <c r="H4" s="332" t="s">
        <v>65</v>
      </c>
      <c r="I4" s="333"/>
      <c r="J4" s="186"/>
      <c r="K4" s="332" t="s">
        <v>66</v>
      </c>
      <c r="L4" s="333"/>
      <c r="M4" s="186"/>
      <c r="N4" s="332" t="s">
        <v>67</v>
      </c>
      <c r="O4" s="333"/>
      <c r="P4" s="186"/>
      <c r="Q4" s="332" t="s">
        <v>68</v>
      </c>
      <c r="R4" s="333"/>
      <c r="S4" s="186"/>
      <c r="T4" s="326" t="s">
        <v>69</v>
      </c>
    </row>
    <row r="5" spans="1:20" s="190" customFormat="1" ht="29.25" customHeight="1" x14ac:dyDescent="0.35">
      <c r="A5" s="189" t="s">
        <v>70</v>
      </c>
      <c r="B5" s="327">
        <v>1</v>
      </c>
      <c r="C5" s="328"/>
      <c r="D5" s="329"/>
      <c r="E5" s="327">
        <v>2</v>
      </c>
      <c r="F5" s="328"/>
      <c r="G5" s="329"/>
      <c r="H5" s="327">
        <v>3</v>
      </c>
      <c r="I5" s="328"/>
      <c r="J5" s="329"/>
      <c r="K5" s="327">
        <v>4</v>
      </c>
      <c r="L5" s="328"/>
      <c r="M5" s="329"/>
      <c r="N5" s="327">
        <v>5</v>
      </c>
      <c r="O5" s="328"/>
      <c r="P5" s="329"/>
      <c r="Q5" s="327">
        <v>6</v>
      </c>
      <c r="R5" s="328">
        <v>6</v>
      </c>
      <c r="S5" s="329"/>
      <c r="T5" s="326"/>
    </row>
    <row r="6" spans="1:20" s="190" customFormat="1" ht="63" customHeight="1" x14ac:dyDescent="0.35">
      <c r="A6" s="191" t="s">
        <v>71</v>
      </c>
      <c r="B6" s="192">
        <f>B7+B15</f>
        <v>2979.07</v>
      </c>
      <c r="C6" s="193">
        <f>C7+B15</f>
        <v>3089.88</v>
      </c>
      <c r="D6" s="194">
        <f>B6/100*6.45</f>
        <v>192.15</v>
      </c>
      <c r="E6" s="192">
        <f>E7+B15</f>
        <v>3235.1</v>
      </c>
      <c r="F6" s="194">
        <f>F7+B15</f>
        <v>3362.42</v>
      </c>
      <c r="G6" s="194">
        <f>E6/100*6.45</f>
        <v>208.66</v>
      </c>
      <c r="H6" s="192">
        <f>H7+B15</f>
        <v>3377.98</v>
      </c>
      <c r="I6" s="194">
        <f>I7+B15</f>
        <v>3514.52</v>
      </c>
      <c r="J6" s="194">
        <f>H6/100*6.45</f>
        <v>217.88</v>
      </c>
      <c r="K6" s="192">
        <f>K7+B15</f>
        <v>3772.79</v>
      </c>
      <c r="L6" s="194">
        <f>L7+B15</f>
        <v>3934.79</v>
      </c>
      <c r="M6" s="194">
        <f>K6/100*6.45</f>
        <v>243.34</v>
      </c>
      <c r="N6" s="192">
        <f>N7+B15</f>
        <v>4105.5200000000004</v>
      </c>
      <c r="O6" s="194">
        <f>O7+B15</f>
        <v>4288.99</v>
      </c>
      <c r="P6" s="194">
        <f>N6/100*6.45</f>
        <v>264.81</v>
      </c>
      <c r="Q6" s="192">
        <f>Q7+B15</f>
        <v>4225.53</v>
      </c>
      <c r="R6" s="194">
        <f>R7+B15</f>
        <v>4416.74</v>
      </c>
      <c r="S6" s="194">
        <f>Q6/100*6.45</f>
        <v>272.55</v>
      </c>
      <c r="T6" s="187"/>
    </row>
    <row r="7" spans="1:20" x14ac:dyDescent="0.35">
      <c r="A7" s="195" t="s">
        <v>72</v>
      </c>
      <c r="B7" s="196">
        <v>2873.64</v>
      </c>
      <c r="C7" s="197">
        <v>2984.45</v>
      </c>
      <c r="D7" s="198">
        <f>B7/100*6.45</f>
        <v>185.35</v>
      </c>
      <c r="E7" s="199">
        <v>3129.67</v>
      </c>
      <c r="F7" s="198">
        <v>3256.99</v>
      </c>
      <c r="G7" s="198">
        <f t="shared" ref="G7:G13" si="0">E7/100*6.45</f>
        <v>201.86</v>
      </c>
      <c r="H7" s="199">
        <v>3272.55</v>
      </c>
      <c r="I7" s="198">
        <v>3409.09</v>
      </c>
      <c r="J7" s="198">
        <f>H7/100*6.45</f>
        <v>211.08</v>
      </c>
      <c r="K7" s="196">
        <v>3667.36</v>
      </c>
      <c r="L7" s="197">
        <v>3829.36</v>
      </c>
      <c r="M7" s="198">
        <f t="shared" ref="M7:M13" si="1">K7/100*6.45</f>
        <v>236.54</v>
      </c>
      <c r="N7" s="199">
        <v>4000.09</v>
      </c>
      <c r="O7" s="197">
        <v>4183.5600000000004</v>
      </c>
      <c r="P7" s="198">
        <f t="shared" ref="P7:P13" si="2">N7/100*6.45</f>
        <v>258.01</v>
      </c>
      <c r="Q7" s="200">
        <v>4120.1000000000004</v>
      </c>
      <c r="R7" s="201">
        <v>4311.3100000000004</v>
      </c>
      <c r="S7" s="198">
        <f t="shared" ref="S7:S13" si="3">Q7/100*6.45</f>
        <v>265.75</v>
      </c>
      <c r="T7" s="202">
        <f>G15</f>
        <v>77.66</v>
      </c>
    </row>
    <row r="8" spans="1:20" x14ac:dyDescent="0.35">
      <c r="A8" s="195" t="s">
        <v>73</v>
      </c>
      <c r="B8" s="199">
        <v>2699.45</v>
      </c>
      <c r="C8" s="198">
        <v>2799.02</v>
      </c>
      <c r="D8" s="198">
        <f t="shared" ref="D8:D13" si="4">B8/100*6.45</f>
        <v>174.11</v>
      </c>
      <c r="E8" s="199">
        <v>2945.15</v>
      </c>
      <c r="F8" s="197">
        <v>3060.57</v>
      </c>
      <c r="G8" s="198">
        <f t="shared" si="0"/>
        <v>189.96</v>
      </c>
      <c r="H8" s="199">
        <v>3064.19</v>
      </c>
      <c r="I8" s="197">
        <v>3187.29</v>
      </c>
      <c r="J8" s="198">
        <f t="shared" ref="J8:J13" si="5">H8/100*6.45</f>
        <v>197.64</v>
      </c>
      <c r="K8" s="196">
        <v>3177.31</v>
      </c>
      <c r="L8" s="198">
        <v>3307.71</v>
      </c>
      <c r="M8" s="198">
        <f t="shared" si="1"/>
        <v>204.94</v>
      </c>
      <c r="N8" s="199">
        <v>3302.32</v>
      </c>
      <c r="O8" s="198">
        <v>3440.78</v>
      </c>
      <c r="P8" s="198">
        <f t="shared" si="2"/>
        <v>213</v>
      </c>
      <c r="Q8" s="200">
        <v>3379.7</v>
      </c>
      <c r="R8" s="203">
        <v>3523.15</v>
      </c>
      <c r="S8" s="198">
        <f t="shared" si="3"/>
        <v>217.99</v>
      </c>
      <c r="T8" s="202">
        <f>H15</f>
        <v>92.19</v>
      </c>
    </row>
    <row r="9" spans="1:20" x14ac:dyDescent="0.35">
      <c r="A9" s="204" t="s">
        <v>74</v>
      </c>
      <c r="B9" s="205">
        <v>2537.7199999999998</v>
      </c>
      <c r="C9" s="206">
        <v>2626.86</v>
      </c>
      <c r="D9" s="206">
        <f t="shared" si="4"/>
        <v>163.68</v>
      </c>
      <c r="E9" s="207">
        <v>2772.5</v>
      </c>
      <c r="F9" s="208">
        <v>2876.79</v>
      </c>
      <c r="G9" s="206">
        <f t="shared" si="0"/>
        <v>178.83</v>
      </c>
      <c r="H9" s="205">
        <v>2933.23</v>
      </c>
      <c r="I9" s="208">
        <v>3074.88</v>
      </c>
      <c r="J9" s="206">
        <f t="shared" si="5"/>
        <v>189.19</v>
      </c>
      <c r="K9" s="205">
        <v>3052.29</v>
      </c>
      <c r="L9" s="208">
        <v>3174.62</v>
      </c>
      <c r="M9" s="206">
        <f t="shared" si="1"/>
        <v>196.87</v>
      </c>
      <c r="N9" s="205">
        <v>3147.55</v>
      </c>
      <c r="O9" s="208">
        <v>3276.03</v>
      </c>
      <c r="P9" s="206">
        <f t="shared" si="2"/>
        <v>203.02</v>
      </c>
      <c r="Q9" s="209">
        <v>3230.87</v>
      </c>
      <c r="R9" s="210">
        <v>3364.72</v>
      </c>
      <c r="S9" s="206">
        <f t="shared" si="3"/>
        <v>208.39</v>
      </c>
      <c r="T9" s="202">
        <f>T8</f>
        <v>92.19</v>
      </c>
    </row>
    <row r="10" spans="1:20" x14ac:dyDescent="0.35">
      <c r="A10" s="195" t="s">
        <v>75</v>
      </c>
      <c r="B10" s="199">
        <v>2494.17</v>
      </c>
      <c r="C10" s="198">
        <v>2580.5</v>
      </c>
      <c r="D10" s="198">
        <f t="shared" si="4"/>
        <v>160.87</v>
      </c>
      <c r="E10" s="199">
        <v>2724.88</v>
      </c>
      <c r="F10" s="198">
        <v>2826.09</v>
      </c>
      <c r="G10" s="198">
        <f t="shared" si="0"/>
        <v>175.75</v>
      </c>
      <c r="H10" s="196">
        <v>2843.94</v>
      </c>
      <c r="I10" s="197">
        <v>2952.83</v>
      </c>
      <c r="J10" s="198">
        <f t="shared" si="5"/>
        <v>183.43</v>
      </c>
      <c r="K10" s="199">
        <v>2963.01</v>
      </c>
      <c r="L10" s="197">
        <v>3079.58</v>
      </c>
      <c r="M10" s="198">
        <f t="shared" si="1"/>
        <v>191.11</v>
      </c>
      <c r="N10" s="199">
        <v>3040.38</v>
      </c>
      <c r="O10" s="197">
        <v>3161.94</v>
      </c>
      <c r="P10" s="198">
        <f t="shared" si="2"/>
        <v>196.1</v>
      </c>
      <c r="Q10" s="200">
        <v>3123.72</v>
      </c>
      <c r="R10" s="201">
        <v>3250.66</v>
      </c>
      <c r="S10" s="198">
        <f t="shared" si="3"/>
        <v>201.48</v>
      </c>
      <c r="T10" s="202">
        <f>T9</f>
        <v>92.19</v>
      </c>
    </row>
    <row r="11" spans="1:20" x14ac:dyDescent="0.35">
      <c r="A11" s="204" t="s">
        <v>76</v>
      </c>
      <c r="B11" s="205">
        <v>2394.63</v>
      </c>
      <c r="C11" s="206">
        <v>2474.54</v>
      </c>
      <c r="D11" s="206">
        <f t="shared" si="4"/>
        <v>154.44999999999999</v>
      </c>
      <c r="E11" s="205">
        <v>2617.73</v>
      </c>
      <c r="F11" s="208">
        <v>2712.03</v>
      </c>
      <c r="G11" s="206">
        <f t="shared" si="0"/>
        <v>168.84</v>
      </c>
      <c r="H11" s="205">
        <v>2736.79</v>
      </c>
      <c r="I11" s="208">
        <v>2838.77</v>
      </c>
      <c r="J11" s="206">
        <f t="shared" si="5"/>
        <v>176.52</v>
      </c>
      <c r="K11" s="207">
        <v>2849.89</v>
      </c>
      <c r="L11" s="208">
        <v>2959.17</v>
      </c>
      <c r="M11" s="206">
        <f t="shared" si="1"/>
        <v>183.82</v>
      </c>
      <c r="N11" s="205">
        <v>2939.19</v>
      </c>
      <c r="O11" s="206">
        <v>3054.23</v>
      </c>
      <c r="P11" s="206">
        <f t="shared" si="2"/>
        <v>189.58</v>
      </c>
      <c r="Q11" s="209">
        <v>2998.72</v>
      </c>
      <c r="R11" s="210">
        <v>3117.6</v>
      </c>
      <c r="S11" s="206">
        <f t="shared" si="3"/>
        <v>193.42</v>
      </c>
      <c r="T11" s="202">
        <f>T10</f>
        <v>92.19</v>
      </c>
    </row>
    <row r="12" spans="1:20" x14ac:dyDescent="0.35">
      <c r="A12" s="204" t="s">
        <v>77</v>
      </c>
      <c r="B12" s="207">
        <v>2284.36</v>
      </c>
      <c r="C12" s="206">
        <v>2357.16</v>
      </c>
      <c r="D12" s="206">
        <f>B12/100*6.45</f>
        <v>147.34</v>
      </c>
      <c r="E12" s="205">
        <v>2504.64</v>
      </c>
      <c r="F12" s="206">
        <v>2591.0300000000002</v>
      </c>
      <c r="G12" s="206">
        <f t="shared" si="0"/>
        <v>161.55000000000001</v>
      </c>
      <c r="H12" s="207">
        <v>2653.45</v>
      </c>
      <c r="I12" s="208">
        <v>2750.06</v>
      </c>
      <c r="J12" s="206">
        <f t="shared" si="5"/>
        <v>171.15</v>
      </c>
      <c r="K12" s="205">
        <v>2736.79</v>
      </c>
      <c r="L12" s="208">
        <v>2838.77</v>
      </c>
      <c r="M12" s="206">
        <f t="shared" si="1"/>
        <v>176.52</v>
      </c>
      <c r="N12" s="205">
        <v>2820.14</v>
      </c>
      <c r="O12" s="206">
        <v>2927.5</v>
      </c>
      <c r="P12" s="206">
        <f t="shared" si="2"/>
        <v>181.9</v>
      </c>
      <c r="Q12" s="209">
        <v>2873.7</v>
      </c>
      <c r="R12" s="211">
        <v>2984.51</v>
      </c>
      <c r="S12" s="206">
        <f t="shared" si="3"/>
        <v>185.35</v>
      </c>
      <c r="T12" s="202">
        <f>I15</f>
        <v>91.69</v>
      </c>
    </row>
    <row r="13" spans="1:20" x14ac:dyDescent="0.35">
      <c r="A13" s="212" t="s">
        <v>78</v>
      </c>
      <c r="B13" s="213">
        <v>2254.6</v>
      </c>
      <c r="C13" s="214">
        <v>2325.48</v>
      </c>
      <c r="D13" s="215">
        <f t="shared" si="4"/>
        <v>145.41999999999999</v>
      </c>
      <c r="E13" s="213">
        <v>2468.91</v>
      </c>
      <c r="F13" s="214">
        <v>2553.61</v>
      </c>
      <c r="G13" s="215">
        <f t="shared" si="0"/>
        <v>159.24</v>
      </c>
      <c r="H13" s="216">
        <v>2528.44</v>
      </c>
      <c r="I13" s="214">
        <v>2616.98</v>
      </c>
      <c r="J13" s="215">
        <f t="shared" si="5"/>
        <v>163.08000000000001</v>
      </c>
      <c r="K13" s="213">
        <v>2623.68</v>
      </c>
      <c r="L13" s="214">
        <v>2718.37</v>
      </c>
      <c r="M13" s="215">
        <f t="shared" si="1"/>
        <v>169.23</v>
      </c>
      <c r="N13" s="216">
        <v>2701.07</v>
      </c>
      <c r="O13" s="215">
        <v>2800.75</v>
      </c>
      <c r="P13" s="215">
        <f t="shared" si="2"/>
        <v>174.22</v>
      </c>
      <c r="Q13" s="217">
        <v>2766.55</v>
      </c>
      <c r="R13" s="218">
        <v>2870.45</v>
      </c>
      <c r="S13" s="215">
        <f t="shared" si="3"/>
        <v>178.44</v>
      </c>
      <c r="T13" s="202">
        <f>T12</f>
        <v>91.69</v>
      </c>
    </row>
    <row r="14" spans="1:20" ht="117.75" customHeight="1" x14ac:dyDescent="0.35">
      <c r="A14" s="219" t="s">
        <v>79</v>
      </c>
      <c r="B14" s="220" t="s">
        <v>80</v>
      </c>
      <c r="C14" s="221" t="s">
        <v>81</v>
      </c>
      <c r="D14" s="221" t="s">
        <v>82</v>
      </c>
    </row>
    <row r="15" spans="1:20" ht="117" customHeight="1" x14ac:dyDescent="0.35">
      <c r="A15" s="222" t="s">
        <v>83</v>
      </c>
      <c r="B15" s="223">
        <v>105.43</v>
      </c>
      <c r="C15" s="221"/>
      <c r="D15" s="318" t="s">
        <v>84</v>
      </c>
      <c r="E15" s="319"/>
      <c r="F15" s="320"/>
      <c r="G15" s="178">
        <v>77.66</v>
      </c>
      <c r="H15" s="178">
        <v>92.19</v>
      </c>
      <c r="I15" s="178">
        <v>91.69</v>
      </c>
    </row>
    <row r="16" spans="1:20" ht="16" thickBot="1" x14ac:dyDescent="0.4"/>
    <row r="17" spans="1:20" ht="74.25" customHeight="1" thickBot="1" x14ac:dyDescent="0.55000000000000004">
      <c r="A17" s="177" t="s">
        <v>85</v>
      </c>
      <c r="B17" s="321" t="s">
        <v>86</v>
      </c>
      <c r="C17" s="321"/>
      <c r="D17" s="321"/>
      <c r="E17" s="321"/>
      <c r="F17" s="322" t="s">
        <v>129</v>
      </c>
      <c r="G17" s="323"/>
      <c r="H17" s="323"/>
      <c r="I17" s="323"/>
      <c r="J17" s="323"/>
      <c r="K17" s="323"/>
      <c r="L17" s="323"/>
      <c r="M17" s="323"/>
      <c r="N17" s="323"/>
      <c r="O17" s="323"/>
      <c r="P17" s="323"/>
      <c r="Q17" s="323"/>
      <c r="R17" s="323"/>
      <c r="S17" s="323"/>
      <c r="T17" s="324"/>
    </row>
    <row r="18" spans="1:20" x14ac:dyDescent="0.35">
      <c r="A18" s="183" t="s">
        <v>62</v>
      </c>
    </row>
    <row r="20" spans="1:20" ht="78" customHeight="1" x14ac:dyDescent="0.35">
      <c r="A20" s="185"/>
      <c r="B20" s="325" t="s">
        <v>63</v>
      </c>
      <c r="C20" s="325"/>
      <c r="D20" s="186"/>
      <c r="E20" s="325" t="s">
        <v>64</v>
      </c>
      <c r="F20" s="325"/>
      <c r="G20" s="186"/>
      <c r="H20" s="325" t="s">
        <v>65</v>
      </c>
      <c r="I20" s="325"/>
      <c r="J20" s="186"/>
      <c r="K20" s="325" t="s">
        <v>66</v>
      </c>
      <c r="L20" s="325"/>
      <c r="M20" s="186"/>
      <c r="N20" s="325" t="s">
        <v>67</v>
      </c>
      <c r="O20" s="325"/>
      <c r="P20" s="186"/>
      <c r="Q20" s="325" t="s">
        <v>68</v>
      </c>
      <c r="R20" s="325"/>
      <c r="S20" s="186"/>
      <c r="T20" s="326" t="s">
        <v>69</v>
      </c>
    </row>
    <row r="21" spans="1:20" x14ac:dyDescent="0.35">
      <c r="A21" s="189" t="s">
        <v>70</v>
      </c>
      <c r="B21" s="327">
        <v>1</v>
      </c>
      <c r="C21" s="328"/>
      <c r="D21" s="329"/>
      <c r="E21" s="327">
        <v>2</v>
      </c>
      <c r="F21" s="328"/>
      <c r="G21" s="329"/>
      <c r="H21" s="327">
        <v>3</v>
      </c>
      <c r="I21" s="328"/>
      <c r="J21" s="329"/>
      <c r="K21" s="327">
        <v>4</v>
      </c>
      <c r="L21" s="328"/>
      <c r="M21" s="329"/>
      <c r="N21" s="327">
        <v>5</v>
      </c>
      <c r="O21" s="328"/>
      <c r="P21" s="329"/>
      <c r="Q21" s="327">
        <v>6</v>
      </c>
      <c r="R21" s="328">
        <v>6</v>
      </c>
      <c r="S21" s="329"/>
      <c r="T21" s="326"/>
    </row>
    <row r="22" spans="1:20" s="230" customFormat="1" x14ac:dyDescent="0.35">
      <c r="A22" s="224" t="s">
        <v>72</v>
      </c>
      <c r="B22" s="225">
        <v>2997.21</v>
      </c>
      <c r="C22" s="226">
        <v>3115.99</v>
      </c>
      <c r="D22" s="227">
        <f t="shared" ref="D22:D28" si="6">B22/100*6.45</f>
        <v>193.32</v>
      </c>
      <c r="E22" s="228">
        <v>3227.32</v>
      </c>
      <c r="F22" s="227">
        <v>3360.94</v>
      </c>
      <c r="G22" s="227">
        <f t="shared" ref="G22:G28" si="7">E22/100*6.45</f>
        <v>208.16</v>
      </c>
      <c r="H22" s="228">
        <v>3374.65</v>
      </c>
      <c r="I22" s="227">
        <v>3517.77</v>
      </c>
      <c r="J22" s="227">
        <f t="shared" ref="J22:J28" si="8">H22/100*6.45</f>
        <v>217.66</v>
      </c>
      <c r="K22" s="225">
        <v>3781.78</v>
      </c>
      <c r="L22" s="226">
        <v>3951.16</v>
      </c>
      <c r="M22" s="227">
        <f t="shared" ref="M22:M28" si="9">K22/100*6.45</f>
        <v>243.92</v>
      </c>
      <c r="N22" s="228">
        <v>4124.8900000000003</v>
      </c>
      <c r="O22" s="226">
        <v>4316.41</v>
      </c>
      <c r="P22" s="227">
        <f t="shared" ref="P22:P28" si="10">N22/100*6.45</f>
        <v>266.06</v>
      </c>
      <c r="Q22" s="228">
        <v>4248.6499999999996</v>
      </c>
      <c r="R22" s="226">
        <v>4448.1499999999996</v>
      </c>
      <c r="S22" s="227">
        <f t="shared" ref="S22:S28" si="11">Q22/100*6.45</f>
        <v>274.04000000000002</v>
      </c>
      <c r="T22" s="229">
        <f>G30</f>
        <v>75.31</v>
      </c>
    </row>
    <row r="23" spans="1:20" s="230" customFormat="1" x14ac:dyDescent="0.35">
      <c r="A23" s="224" t="s">
        <v>73</v>
      </c>
      <c r="B23" s="228">
        <v>2815.53</v>
      </c>
      <c r="C23" s="227">
        <v>2922.59</v>
      </c>
      <c r="D23" s="227">
        <f t="shared" si="6"/>
        <v>181.6</v>
      </c>
      <c r="E23" s="228">
        <v>3037.04</v>
      </c>
      <c r="F23" s="226">
        <v>3158.39</v>
      </c>
      <c r="G23" s="227">
        <f t="shared" si="7"/>
        <v>195.89</v>
      </c>
      <c r="H23" s="228">
        <v>3159.79</v>
      </c>
      <c r="I23" s="226">
        <v>3289.06</v>
      </c>
      <c r="J23" s="227">
        <f t="shared" si="8"/>
        <v>203.81</v>
      </c>
      <c r="K23" s="225">
        <v>3276.44</v>
      </c>
      <c r="L23" s="227">
        <v>3413.23</v>
      </c>
      <c r="M23" s="227">
        <f t="shared" si="9"/>
        <v>211.33</v>
      </c>
      <c r="N23" s="228">
        <v>3405.35</v>
      </c>
      <c r="O23" s="227">
        <v>3550.46</v>
      </c>
      <c r="P23" s="227">
        <f t="shared" si="10"/>
        <v>219.65</v>
      </c>
      <c r="Q23" s="231">
        <v>3485.15</v>
      </c>
      <c r="R23" s="232">
        <v>3635.4</v>
      </c>
      <c r="S23" s="227">
        <f t="shared" si="11"/>
        <v>224.79</v>
      </c>
      <c r="T23" s="229">
        <f>H30</f>
        <v>89.4</v>
      </c>
    </row>
    <row r="24" spans="1:20" s="230" customFormat="1" x14ac:dyDescent="0.35">
      <c r="A24" s="233" t="s">
        <v>74</v>
      </c>
      <c r="B24" s="234">
        <v>2646.84</v>
      </c>
      <c r="C24" s="235">
        <v>2743.02</v>
      </c>
      <c r="D24" s="235">
        <f t="shared" si="6"/>
        <v>170.72</v>
      </c>
      <c r="E24" s="236">
        <v>2862.5</v>
      </c>
      <c r="F24" s="237">
        <v>2972.59</v>
      </c>
      <c r="G24" s="235">
        <f t="shared" si="7"/>
        <v>184.63</v>
      </c>
      <c r="H24" s="234">
        <v>3024.75</v>
      </c>
      <c r="I24" s="237">
        <v>3145.31</v>
      </c>
      <c r="J24" s="235">
        <f t="shared" si="8"/>
        <v>195.1</v>
      </c>
      <c r="K24" s="234">
        <v>3147.52</v>
      </c>
      <c r="L24" s="235">
        <v>3276</v>
      </c>
      <c r="M24" s="235">
        <f t="shared" si="9"/>
        <v>203.02</v>
      </c>
      <c r="N24" s="234">
        <v>3245.75</v>
      </c>
      <c r="O24" s="237">
        <v>3380.56</v>
      </c>
      <c r="P24" s="235">
        <f t="shared" si="10"/>
        <v>209.35</v>
      </c>
      <c r="Q24" s="238">
        <v>3331.67</v>
      </c>
      <c r="R24" s="239">
        <v>3472.02</v>
      </c>
      <c r="S24" s="235">
        <f t="shared" si="11"/>
        <v>214.89</v>
      </c>
      <c r="T24" s="229">
        <f>T23</f>
        <v>89.4</v>
      </c>
    </row>
    <row r="25" spans="1:20" s="230" customFormat="1" x14ac:dyDescent="0.35">
      <c r="A25" s="224" t="s">
        <v>75</v>
      </c>
      <c r="B25" s="228">
        <v>2601.42</v>
      </c>
      <c r="C25" s="227">
        <v>2694.67</v>
      </c>
      <c r="D25" s="227">
        <f t="shared" si="6"/>
        <v>167.79</v>
      </c>
      <c r="E25" s="228">
        <v>2814.88</v>
      </c>
      <c r="F25" s="227">
        <v>2921.9</v>
      </c>
      <c r="G25" s="227">
        <f t="shared" si="7"/>
        <v>181.56</v>
      </c>
      <c r="H25" s="225">
        <v>2933.94</v>
      </c>
      <c r="I25" s="226">
        <v>3048.64</v>
      </c>
      <c r="J25" s="227">
        <f t="shared" si="8"/>
        <v>189.24</v>
      </c>
      <c r="K25" s="228">
        <v>3055.46</v>
      </c>
      <c r="L25" s="227">
        <v>3178</v>
      </c>
      <c r="M25" s="227">
        <f t="shared" si="9"/>
        <v>197.08</v>
      </c>
      <c r="N25" s="228">
        <v>3135.24</v>
      </c>
      <c r="O25" s="226">
        <v>3262.92</v>
      </c>
      <c r="P25" s="227">
        <f t="shared" si="10"/>
        <v>202.22</v>
      </c>
      <c r="Q25" s="231">
        <v>3221.18</v>
      </c>
      <c r="R25" s="240">
        <v>3354.41</v>
      </c>
      <c r="S25" s="227">
        <f t="shared" si="11"/>
        <v>207.77</v>
      </c>
      <c r="T25" s="229">
        <f>T24</f>
        <v>89.4</v>
      </c>
    </row>
    <row r="26" spans="1:20" x14ac:dyDescent="0.35">
      <c r="A26" s="204" t="s">
        <v>76</v>
      </c>
      <c r="B26" s="207">
        <v>2497.6</v>
      </c>
      <c r="C26" s="206">
        <v>2584.16</v>
      </c>
      <c r="D26" s="206">
        <f t="shared" si="6"/>
        <v>161.1</v>
      </c>
      <c r="E26" s="205">
        <v>2707.73</v>
      </c>
      <c r="F26" s="208">
        <v>2807.84</v>
      </c>
      <c r="G26" s="206">
        <f t="shared" si="7"/>
        <v>174.65</v>
      </c>
      <c r="H26" s="205">
        <v>2826.79</v>
      </c>
      <c r="I26" s="208">
        <v>2934.58</v>
      </c>
      <c r="J26" s="206">
        <f t="shared" si="8"/>
        <v>182.33</v>
      </c>
      <c r="K26" s="207">
        <v>2939.89</v>
      </c>
      <c r="L26" s="208">
        <v>3054.97</v>
      </c>
      <c r="M26" s="206">
        <f t="shared" si="9"/>
        <v>189.62</v>
      </c>
      <c r="N26" s="205">
        <v>3030.89</v>
      </c>
      <c r="O26" s="206">
        <v>3151.84</v>
      </c>
      <c r="P26" s="206">
        <f t="shared" si="10"/>
        <v>195.49</v>
      </c>
      <c r="Q26" s="209">
        <v>3092.28</v>
      </c>
      <c r="R26" s="211">
        <v>3217.19</v>
      </c>
      <c r="S26" s="206">
        <f t="shared" si="11"/>
        <v>199.45</v>
      </c>
      <c r="T26" s="202">
        <f>T25</f>
        <v>89.4</v>
      </c>
    </row>
    <row r="27" spans="1:20" x14ac:dyDescent="0.35">
      <c r="A27" s="204" t="s">
        <v>77</v>
      </c>
      <c r="B27" s="207">
        <v>2382.59</v>
      </c>
      <c r="C27" s="206">
        <v>2461.73</v>
      </c>
      <c r="D27" s="206">
        <f t="shared" si="6"/>
        <v>153.68</v>
      </c>
      <c r="E27" s="205">
        <v>2594.64</v>
      </c>
      <c r="F27" s="206">
        <v>2687.45</v>
      </c>
      <c r="G27" s="206">
        <f t="shared" si="7"/>
        <v>167.35</v>
      </c>
      <c r="H27" s="207">
        <v>2743.45</v>
      </c>
      <c r="I27" s="208">
        <v>2845.86</v>
      </c>
      <c r="J27" s="206">
        <f t="shared" si="8"/>
        <v>176.95</v>
      </c>
      <c r="K27" s="205">
        <v>2826.79</v>
      </c>
      <c r="L27" s="208">
        <v>2934.58</v>
      </c>
      <c r="M27" s="206">
        <f t="shared" si="9"/>
        <v>182.33</v>
      </c>
      <c r="N27" s="205">
        <v>2910.14</v>
      </c>
      <c r="O27" s="206">
        <v>3023.3</v>
      </c>
      <c r="P27" s="206">
        <f t="shared" si="10"/>
        <v>187.7</v>
      </c>
      <c r="Q27" s="209">
        <v>2963.7</v>
      </c>
      <c r="R27" s="211">
        <v>3080.32</v>
      </c>
      <c r="S27" s="206">
        <f t="shared" si="11"/>
        <v>191.16</v>
      </c>
      <c r="T27" s="202">
        <f>I30</f>
        <v>88.91</v>
      </c>
    </row>
    <row r="28" spans="1:20" s="230" customFormat="1" x14ac:dyDescent="0.35">
      <c r="A28" s="212" t="s">
        <v>78</v>
      </c>
      <c r="B28" s="241">
        <v>2351.5500000000002</v>
      </c>
      <c r="C28" s="242">
        <v>2428.6799999999998</v>
      </c>
      <c r="D28" s="243">
        <f t="shared" si="6"/>
        <v>151.66999999999999</v>
      </c>
      <c r="E28" s="241">
        <v>2558.91</v>
      </c>
      <c r="F28" s="242">
        <v>2649.42</v>
      </c>
      <c r="G28" s="243">
        <f t="shared" si="7"/>
        <v>165.05</v>
      </c>
      <c r="H28" s="244">
        <v>2618.44</v>
      </c>
      <c r="I28" s="243">
        <v>2712.79</v>
      </c>
      <c r="J28" s="243">
        <f t="shared" si="8"/>
        <v>168.89</v>
      </c>
      <c r="K28" s="241">
        <v>2713.68</v>
      </c>
      <c r="L28" s="242">
        <v>2814.17</v>
      </c>
      <c r="M28" s="243">
        <f t="shared" si="9"/>
        <v>175.03</v>
      </c>
      <c r="N28" s="244">
        <v>2791.07</v>
      </c>
      <c r="O28" s="243">
        <v>2896.55</v>
      </c>
      <c r="P28" s="243">
        <f t="shared" si="10"/>
        <v>180.02</v>
      </c>
      <c r="Q28" s="245">
        <v>2856.55</v>
      </c>
      <c r="R28" s="246">
        <v>2966.26</v>
      </c>
      <c r="S28" s="243">
        <f t="shared" si="11"/>
        <v>184.25</v>
      </c>
      <c r="T28" s="229">
        <f>T27</f>
        <v>88.91</v>
      </c>
    </row>
    <row r="29" spans="1:20" ht="130.5" x14ac:dyDescent="0.35">
      <c r="A29" s="219" t="s">
        <v>79</v>
      </c>
      <c r="B29" s="220" t="s">
        <v>80</v>
      </c>
      <c r="C29" s="221" t="s">
        <v>81</v>
      </c>
      <c r="D29" s="221" t="s">
        <v>82</v>
      </c>
    </row>
    <row r="30" spans="1:20" ht="140.25" customHeight="1" x14ac:dyDescent="0.35">
      <c r="A30" s="247"/>
      <c r="B30" s="248"/>
      <c r="D30" s="318" t="s">
        <v>87</v>
      </c>
      <c r="E30" s="319"/>
      <c r="F30" s="320"/>
      <c r="G30" s="178">
        <v>75.31</v>
      </c>
      <c r="H30" s="178">
        <v>89.4</v>
      </c>
      <c r="I30" s="178">
        <v>88.91</v>
      </c>
    </row>
    <row r="31" spans="1:20" ht="16" thickBot="1" x14ac:dyDescent="0.4"/>
    <row r="32" spans="1:20" ht="76.5" customHeight="1" thickBot="1" x14ac:dyDescent="0.55000000000000004">
      <c r="A32" s="177" t="s">
        <v>88</v>
      </c>
      <c r="B32" s="321" t="s">
        <v>89</v>
      </c>
      <c r="C32" s="321"/>
      <c r="D32" s="321"/>
      <c r="E32" s="321"/>
      <c r="F32" s="322" t="s">
        <v>129</v>
      </c>
      <c r="G32" s="323"/>
      <c r="H32" s="323"/>
      <c r="I32" s="323"/>
      <c r="J32" s="323"/>
      <c r="K32" s="323"/>
      <c r="L32" s="323"/>
      <c r="M32" s="323"/>
      <c r="N32" s="323"/>
      <c r="O32" s="323"/>
      <c r="P32" s="323"/>
      <c r="Q32" s="323"/>
      <c r="R32" s="323"/>
      <c r="S32" s="323"/>
      <c r="T32" s="324"/>
    </row>
    <row r="33" spans="1:20" x14ac:dyDescent="0.35">
      <c r="A33" s="183" t="s">
        <v>62</v>
      </c>
    </row>
    <row r="35" spans="1:20" ht="63.75" customHeight="1" x14ac:dyDescent="0.35">
      <c r="A35" s="185"/>
      <c r="B35" s="325" t="s">
        <v>63</v>
      </c>
      <c r="C35" s="325"/>
      <c r="D35" s="186"/>
      <c r="E35" s="325" t="s">
        <v>64</v>
      </c>
      <c r="F35" s="325"/>
      <c r="G35" s="186"/>
      <c r="H35" s="325" t="s">
        <v>65</v>
      </c>
      <c r="I35" s="325"/>
      <c r="J35" s="186"/>
      <c r="K35" s="325" t="s">
        <v>66</v>
      </c>
      <c r="L35" s="325"/>
      <c r="M35" s="186"/>
      <c r="N35" s="325" t="s">
        <v>67</v>
      </c>
      <c r="O35" s="325"/>
      <c r="P35" s="186"/>
      <c r="Q35" s="325" t="s">
        <v>68</v>
      </c>
      <c r="R35" s="325"/>
      <c r="S35" s="186"/>
      <c r="T35" s="326" t="s">
        <v>69</v>
      </c>
    </row>
    <row r="36" spans="1:20" ht="20.25" customHeight="1" x14ac:dyDescent="0.35">
      <c r="A36" s="189" t="s">
        <v>70</v>
      </c>
      <c r="B36" s="327">
        <v>1</v>
      </c>
      <c r="C36" s="328"/>
      <c r="D36" s="329"/>
      <c r="E36" s="327">
        <v>2</v>
      </c>
      <c r="F36" s="328"/>
      <c r="G36" s="329"/>
      <c r="H36" s="327">
        <v>3</v>
      </c>
      <c r="I36" s="328"/>
      <c r="J36" s="329"/>
      <c r="K36" s="327">
        <v>4</v>
      </c>
      <c r="L36" s="328"/>
      <c r="M36" s="329"/>
      <c r="N36" s="327">
        <v>5</v>
      </c>
      <c r="O36" s="328"/>
      <c r="P36" s="329"/>
      <c r="Q36" s="327">
        <v>6</v>
      </c>
      <c r="R36" s="328">
        <v>6</v>
      </c>
      <c r="S36" s="329"/>
      <c r="T36" s="326"/>
    </row>
    <row r="37" spans="1:20" ht="29" x14ac:dyDescent="0.35">
      <c r="A37" s="191" t="s">
        <v>145</v>
      </c>
      <c r="B37" s="192">
        <f>B38+B46</f>
        <v>3161.28</v>
      </c>
      <c r="C37" s="193">
        <f>C38+B46</f>
        <v>3283.54</v>
      </c>
      <c r="D37" s="194">
        <f>B37/100*6.45</f>
        <v>203.9</v>
      </c>
      <c r="E37" s="192">
        <f>E38+B46</f>
        <v>3387.44</v>
      </c>
      <c r="F37" s="194">
        <f>F38+B46</f>
        <v>3524.29</v>
      </c>
      <c r="G37" s="194">
        <f>E37/100*6.45</f>
        <v>218.49</v>
      </c>
      <c r="H37" s="192">
        <f>H38+B46</f>
        <v>3534.77</v>
      </c>
      <c r="I37" s="194">
        <f>I38+B46</f>
        <v>3681.12</v>
      </c>
      <c r="J37" s="194">
        <f>H37/100*6.45</f>
        <v>227.99</v>
      </c>
      <c r="K37" s="192">
        <f>K38+B46</f>
        <v>3941.9</v>
      </c>
      <c r="L37" s="194">
        <f>L38+B46</f>
        <v>4114.51</v>
      </c>
      <c r="M37" s="194">
        <f>K37/100*6.45</f>
        <v>254.25</v>
      </c>
      <c r="N37" s="192">
        <f>N38+B46</f>
        <v>4288.22</v>
      </c>
      <c r="O37" s="194">
        <f>O38+B46</f>
        <v>4483.17</v>
      </c>
      <c r="P37" s="194">
        <f>N37/100*6.45</f>
        <v>276.58999999999997</v>
      </c>
      <c r="Q37" s="192">
        <f>Q38+B46</f>
        <v>4413.58</v>
      </c>
      <c r="R37" s="194">
        <f>R38+B46</f>
        <v>4616.6099999999997</v>
      </c>
      <c r="S37" s="194">
        <f>Q37/100*6.45</f>
        <v>284.68</v>
      </c>
      <c r="T37" s="316"/>
    </row>
    <row r="38" spans="1:20" s="255" customFormat="1" x14ac:dyDescent="0.35">
      <c r="A38" s="249" t="s">
        <v>72</v>
      </c>
      <c r="B38" s="250">
        <v>3051.16</v>
      </c>
      <c r="C38" s="251">
        <v>3173.42</v>
      </c>
      <c r="D38" s="252">
        <f t="shared" ref="D38:D44" si="12">B38/100*6.45</f>
        <v>196.8</v>
      </c>
      <c r="E38" s="253">
        <v>3277.32</v>
      </c>
      <c r="F38" s="252">
        <v>3414.17</v>
      </c>
      <c r="G38" s="252">
        <f t="shared" ref="G38:G44" si="13">E38/100*6.45</f>
        <v>211.39</v>
      </c>
      <c r="H38" s="253">
        <v>3424.65</v>
      </c>
      <c r="I38" s="252">
        <v>3571</v>
      </c>
      <c r="J38" s="252">
        <f t="shared" ref="J38:J44" si="14">H38/100*6.45</f>
        <v>220.89</v>
      </c>
      <c r="K38" s="250">
        <v>3831.78</v>
      </c>
      <c r="L38" s="251">
        <v>4004.39</v>
      </c>
      <c r="M38" s="252">
        <f t="shared" ref="M38:M44" si="15">K38/100*6.45</f>
        <v>247.15</v>
      </c>
      <c r="N38" s="250">
        <v>4178.1000000000004</v>
      </c>
      <c r="O38" s="251">
        <v>4373.05</v>
      </c>
      <c r="P38" s="252">
        <f t="shared" ref="P38:P44" si="16">N38/100*6.45</f>
        <v>269.49</v>
      </c>
      <c r="Q38" s="253">
        <v>4303.46</v>
      </c>
      <c r="R38" s="251">
        <v>4506.49</v>
      </c>
      <c r="S38" s="252">
        <f t="shared" ref="S38:S44" si="17">Q38/100*6.45</f>
        <v>277.57</v>
      </c>
      <c r="T38" s="254">
        <f>G46</f>
        <v>74.349999999999994</v>
      </c>
    </row>
    <row r="39" spans="1:20" s="255" customFormat="1" x14ac:dyDescent="0.35">
      <c r="A39" s="249" t="s">
        <v>73</v>
      </c>
      <c r="B39" s="253">
        <v>2866.21</v>
      </c>
      <c r="C39" s="252">
        <v>2976.54</v>
      </c>
      <c r="D39" s="252">
        <f t="shared" si="12"/>
        <v>184.87</v>
      </c>
      <c r="E39" s="253">
        <v>3087.04</v>
      </c>
      <c r="F39" s="251">
        <v>3211.61</v>
      </c>
      <c r="G39" s="252">
        <f t="shared" si="13"/>
        <v>199.11</v>
      </c>
      <c r="H39" s="253">
        <v>3209.79</v>
      </c>
      <c r="I39" s="251">
        <v>3342.28</v>
      </c>
      <c r="J39" s="252">
        <f t="shared" si="14"/>
        <v>207.03</v>
      </c>
      <c r="K39" s="250">
        <v>3326.44</v>
      </c>
      <c r="L39" s="252">
        <v>3466.46</v>
      </c>
      <c r="M39" s="252">
        <f t="shared" si="15"/>
        <v>214.56</v>
      </c>
      <c r="N39" s="253">
        <v>3455.35</v>
      </c>
      <c r="O39" s="252">
        <v>3603.68</v>
      </c>
      <c r="P39" s="252">
        <f t="shared" si="16"/>
        <v>222.87</v>
      </c>
      <c r="Q39" s="256">
        <v>3535.15</v>
      </c>
      <c r="R39" s="257">
        <v>3688.63</v>
      </c>
      <c r="S39" s="252">
        <f t="shared" si="17"/>
        <v>228.02</v>
      </c>
      <c r="T39" s="254">
        <f>H46</f>
        <v>88.14</v>
      </c>
    </row>
    <row r="40" spans="1:20" s="255" customFormat="1" x14ac:dyDescent="0.35">
      <c r="A40" s="249" t="s">
        <v>74</v>
      </c>
      <c r="B40" s="253">
        <v>2696.84</v>
      </c>
      <c r="C40" s="252">
        <v>2796.25</v>
      </c>
      <c r="D40" s="252">
        <f t="shared" si="12"/>
        <v>173.95</v>
      </c>
      <c r="E40" s="250">
        <v>2912.5</v>
      </c>
      <c r="F40" s="251">
        <v>3025.82</v>
      </c>
      <c r="G40" s="252">
        <f t="shared" si="13"/>
        <v>187.86</v>
      </c>
      <c r="H40" s="253">
        <v>3074.75</v>
      </c>
      <c r="I40" s="251">
        <v>3198.53</v>
      </c>
      <c r="J40" s="252">
        <f t="shared" si="14"/>
        <v>198.32</v>
      </c>
      <c r="K40" s="253">
        <v>3197.52</v>
      </c>
      <c r="L40" s="251">
        <v>3329.22</v>
      </c>
      <c r="M40" s="252">
        <f t="shared" si="15"/>
        <v>206.24</v>
      </c>
      <c r="N40" s="253">
        <v>3295.75</v>
      </c>
      <c r="O40" s="251">
        <v>3433.79</v>
      </c>
      <c r="P40" s="252">
        <f t="shared" si="16"/>
        <v>212.58</v>
      </c>
      <c r="Q40" s="256">
        <v>3381.67</v>
      </c>
      <c r="R40" s="257">
        <v>3525.25</v>
      </c>
      <c r="S40" s="252">
        <f t="shared" si="17"/>
        <v>218.12</v>
      </c>
      <c r="T40" s="254">
        <f>T39</f>
        <v>88.14</v>
      </c>
    </row>
    <row r="41" spans="1:20" s="255" customFormat="1" x14ac:dyDescent="0.35">
      <c r="A41" s="249" t="s">
        <v>75</v>
      </c>
      <c r="B41" s="253">
        <v>2651.42</v>
      </c>
      <c r="C41" s="252">
        <v>2747.9</v>
      </c>
      <c r="D41" s="252">
        <f t="shared" si="12"/>
        <v>171.02</v>
      </c>
      <c r="E41" s="253">
        <v>2864.88</v>
      </c>
      <c r="F41" s="252">
        <v>2975.12</v>
      </c>
      <c r="G41" s="252">
        <f t="shared" si="13"/>
        <v>184.78</v>
      </c>
      <c r="H41" s="250">
        <v>2983.94</v>
      </c>
      <c r="I41" s="251">
        <v>3101.86</v>
      </c>
      <c r="J41" s="252">
        <f t="shared" si="14"/>
        <v>192.46</v>
      </c>
      <c r="K41" s="253">
        <v>3105.46</v>
      </c>
      <c r="L41" s="251">
        <v>3231.22</v>
      </c>
      <c r="M41" s="252">
        <f t="shared" si="15"/>
        <v>200.3</v>
      </c>
      <c r="N41" s="253">
        <v>3185.24</v>
      </c>
      <c r="O41" s="251">
        <v>3316.15</v>
      </c>
      <c r="P41" s="252">
        <f t="shared" si="16"/>
        <v>205.45</v>
      </c>
      <c r="Q41" s="256">
        <v>3271.18</v>
      </c>
      <c r="R41" s="258">
        <v>3407.63</v>
      </c>
      <c r="S41" s="252">
        <f t="shared" si="17"/>
        <v>210.99</v>
      </c>
      <c r="T41" s="254">
        <f>T40</f>
        <v>88.14</v>
      </c>
    </row>
    <row r="42" spans="1:20" s="255" customFormat="1" x14ac:dyDescent="0.35">
      <c r="A42" s="249" t="s">
        <v>76</v>
      </c>
      <c r="B42" s="253">
        <v>2547.6</v>
      </c>
      <c r="C42" s="252">
        <v>2637.38</v>
      </c>
      <c r="D42" s="252">
        <f t="shared" si="12"/>
        <v>164.32</v>
      </c>
      <c r="E42" s="253">
        <v>2757.73</v>
      </c>
      <c r="F42" s="251">
        <v>2861.06</v>
      </c>
      <c r="G42" s="252">
        <f t="shared" si="13"/>
        <v>177.87</v>
      </c>
      <c r="H42" s="253">
        <v>2876.79</v>
      </c>
      <c r="I42" s="252">
        <v>2987.8</v>
      </c>
      <c r="J42" s="252">
        <f t="shared" si="14"/>
        <v>185.55</v>
      </c>
      <c r="K42" s="250">
        <v>2989.89</v>
      </c>
      <c r="L42" s="252">
        <v>3108.2</v>
      </c>
      <c r="M42" s="252">
        <f t="shared" si="15"/>
        <v>192.85</v>
      </c>
      <c r="N42" s="253">
        <v>3080.89</v>
      </c>
      <c r="O42" s="252">
        <v>3205.07</v>
      </c>
      <c r="P42" s="252">
        <f t="shared" si="16"/>
        <v>198.72</v>
      </c>
      <c r="Q42" s="256">
        <v>3142.28</v>
      </c>
      <c r="R42" s="258">
        <v>3270.42</v>
      </c>
      <c r="S42" s="252">
        <f t="shared" si="17"/>
        <v>202.68</v>
      </c>
      <c r="T42" s="254">
        <f>T41</f>
        <v>88.14</v>
      </c>
    </row>
    <row r="43" spans="1:20" s="255" customFormat="1" x14ac:dyDescent="0.35">
      <c r="A43" s="249" t="s">
        <v>77</v>
      </c>
      <c r="B43" s="250">
        <v>2432.59</v>
      </c>
      <c r="C43" s="252">
        <v>2514.9499999999998</v>
      </c>
      <c r="D43" s="252">
        <f t="shared" si="12"/>
        <v>156.9</v>
      </c>
      <c r="E43" s="253">
        <v>2644.64</v>
      </c>
      <c r="F43" s="252">
        <v>2740.68</v>
      </c>
      <c r="G43" s="252">
        <f t="shared" si="13"/>
        <v>170.58</v>
      </c>
      <c r="H43" s="250">
        <v>2793.45</v>
      </c>
      <c r="I43" s="251">
        <v>2899.09</v>
      </c>
      <c r="J43" s="252">
        <f t="shared" si="14"/>
        <v>180.18</v>
      </c>
      <c r="K43" s="253">
        <v>2876.79</v>
      </c>
      <c r="L43" s="252">
        <v>2987.8</v>
      </c>
      <c r="M43" s="252">
        <f t="shared" si="15"/>
        <v>185.55</v>
      </c>
      <c r="N43" s="253">
        <v>2960.14</v>
      </c>
      <c r="O43" s="252">
        <v>3076.53</v>
      </c>
      <c r="P43" s="252">
        <f t="shared" si="16"/>
        <v>190.93</v>
      </c>
      <c r="Q43" s="256">
        <v>3013.7</v>
      </c>
      <c r="R43" s="258">
        <v>3133.54</v>
      </c>
      <c r="S43" s="252">
        <f t="shared" si="17"/>
        <v>194.38</v>
      </c>
      <c r="T43" s="254">
        <f>I46</f>
        <v>87.43</v>
      </c>
    </row>
    <row r="44" spans="1:20" s="255" customFormat="1" x14ac:dyDescent="0.35">
      <c r="A44" s="212" t="s">
        <v>78</v>
      </c>
      <c r="B44" s="241">
        <v>2401.5500000000002</v>
      </c>
      <c r="C44" s="242">
        <v>2481.91</v>
      </c>
      <c r="D44" s="243">
        <f t="shared" si="12"/>
        <v>154.9</v>
      </c>
      <c r="E44" s="241">
        <v>2608.91</v>
      </c>
      <c r="F44" s="242">
        <v>2702.64</v>
      </c>
      <c r="G44" s="243">
        <f t="shared" si="13"/>
        <v>168.27</v>
      </c>
      <c r="H44" s="244">
        <v>2668.44</v>
      </c>
      <c r="I44" s="243">
        <v>2766.01</v>
      </c>
      <c r="J44" s="243">
        <f t="shared" si="14"/>
        <v>172.11</v>
      </c>
      <c r="K44" s="241">
        <v>2763.68</v>
      </c>
      <c r="L44" s="243">
        <v>2867.4</v>
      </c>
      <c r="M44" s="243">
        <f t="shared" si="15"/>
        <v>178.26</v>
      </c>
      <c r="N44" s="244">
        <v>2841.07</v>
      </c>
      <c r="O44" s="243">
        <v>2949.78</v>
      </c>
      <c r="P44" s="243">
        <f t="shared" si="16"/>
        <v>183.25</v>
      </c>
      <c r="Q44" s="245">
        <v>2906.55</v>
      </c>
      <c r="R44" s="246">
        <v>3019.48</v>
      </c>
      <c r="S44" s="243">
        <f t="shared" si="17"/>
        <v>187.47</v>
      </c>
      <c r="T44" s="254">
        <f>T43</f>
        <v>87.43</v>
      </c>
    </row>
    <row r="45" spans="1:20" ht="130.5" x14ac:dyDescent="0.35">
      <c r="A45" s="219" t="s">
        <v>79</v>
      </c>
      <c r="B45" s="220" t="s">
        <v>80</v>
      </c>
      <c r="C45" s="221" t="s">
        <v>81</v>
      </c>
      <c r="D45" s="221" t="s">
        <v>82</v>
      </c>
    </row>
    <row r="46" spans="1:20" ht="139.5" customHeight="1" x14ac:dyDescent="0.35">
      <c r="A46" s="317" t="s">
        <v>134</v>
      </c>
      <c r="B46" s="268">
        <v>110.12</v>
      </c>
      <c r="D46" s="318" t="s">
        <v>90</v>
      </c>
      <c r="E46" s="319"/>
      <c r="F46" s="320"/>
      <c r="G46" s="178">
        <v>74.349999999999994</v>
      </c>
      <c r="H46" s="178">
        <v>88.14</v>
      </c>
      <c r="I46" s="178">
        <v>87.43</v>
      </c>
    </row>
  </sheetData>
  <sheetProtection password="D85D" sheet="1" objects="1" scenarios="1" formatCells="0" formatColumns="0" formatRows="0" insertColumns="0" insertRows="0" insertHyperlinks="0" deleteColumns="0" deleteRows="0" sort="0" autoFilter="0" pivotTables="0"/>
  <mergeCells count="48">
    <mergeCell ref="D15:F15"/>
    <mergeCell ref="B1:D1"/>
    <mergeCell ref="L1:T1"/>
    <mergeCell ref="B4:C4"/>
    <mergeCell ref="E4:F4"/>
    <mergeCell ref="H4:I4"/>
    <mergeCell ref="K4:L4"/>
    <mergeCell ref="N4:O4"/>
    <mergeCell ref="Q4:R4"/>
    <mergeCell ref="T4:T5"/>
    <mergeCell ref="B5:D5"/>
    <mergeCell ref="E5:G5"/>
    <mergeCell ref="H5:J5"/>
    <mergeCell ref="K5:M5"/>
    <mergeCell ref="N5:P5"/>
    <mergeCell ref="Q5:S5"/>
    <mergeCell ref="D30:F30"/>
    <mergeCell ref="B17:E17"/>
    <mergeCell ref="F17:T17"/>
    <mergeCell ref="B20:C20"/>
    <mergeCell ref="E20:F20"/>
    <mergeCell ref="H20:I20"/>
    <mergeCell ref="K20:L20"/>
    <mergeCell ref="N20:O20"/>
    <mergeCell ref="Q20:R20"/>
    <mergeCell ref="T20:T21"/>
    <mergeCell ref="B21:D21"/>
    <mergeCell ref="E21:G21"/>
    <mergeCell ref="H21:J21"/>
    <mergeCell ref="K21:M21"/>
    <mergeCell ref="N21:P21"/>
    <mergeCell ref="Q21:S21"/>
    <mergeCell ref="D46:F46"/>
    <mergeCell ref="B32:E32"/>
    <mergeCell ref="F32:T32"/>
    <mergeCell ref="B35:C35"/>
    <mergeCell ref="E35:F35"/>
    <mergeCell ref="H35:I35"/>
    <mergeCell ref="K35:L35"/>
    <mergeCell ref="N35:O35"/>
    <mergeCell ref="Q35:R35"/>
    <mergeCell ref="T35:T36"/>
    <mergeCell ref="B36:D36"/>
    <mergeCell ref="E36:G36"/>
    <mergeCell ref="H36:J36"/>
    <mergeCell ref="K36:M36"/>
    <mergeCell ref="N36:P36"/>
    <mergeCell ref="Q36:S36"/>
  </mergeCells>
  <pageMargins left="0.35433070866141736" right="0.19685039370078741" top="0.59055118110236227" bottom="0.59055118110236227" header="0.51181102362204722" footer="0.51181102362204722"/>
  <pageSetup paperSize="9" scale="57" firstPageNumber="0" orientation="landscape" horizontalDpi="300" verticalDpi="300" r:id="rId1"/>
  <headerFooter alignWithMargins="0"/>
  <rowBreaks count="2" manualBreakCount="2">
    <brk id="16" max="19" man="1"/>
    <brk id="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topLeftCell="A29" zoomScaleNormal="100" zoomScaleSheetLayoutView="100" workbookViewId="0">
      <selection sqref="A1:G1"/>
    </sheetView>
  </sheetViews>
  <sheetFormatPr baseColWidth="10" defaultColWidth="11.453125" defaultRowHeight="18.5" x14ac:dyDescent="0.45"/>
  <cols>
    <col min="1" max="1" width="23.1796875" style="190" customWidth="1"/>
    <col min="2" max="2" width="18.453125" style="291" customWidth="1"/>
    <col min="3" max="3" width="8.7265625" style="291" customWidth="1"/>
    <col min="4" max="4" width="18.26953125" style="292" customWidth="1"/>
    <col min="5" max="5" width="9.54296875" style="292" customWidth="1"/>
    <col min="6" max="20" width="11.26953125" style="178" customWidth="1"/>
    <col min="21" max="23" width="11.26953125" style="182" customWidth="1"/>
    <col min="24" max="24" width="17" style="184" customWidth="1"/>
    <col min="25" max="16384" width="11.453125" style="182"/>
  </cols>
  <sheetData>
    <row r="1" spans="1:24" ht="43.5" customHeight="1" x14ac:dyDescent="0.5">
      <c r="A1" s="336" t="s">
        <v>135</v>
      </c>
      <c r="B1" s="336"/>
      <c r="C1" s="336"/>
      <c r="D1" s="336"/>
      <c r="E1" s="336"/>
      <c r="F1" s="336"/>
      <c r="G1" s="336"/>
      <c r="H1" s="337" t="s">
        <v>86</v>
      </c>
      <c r="I1" s="337"/>
      <c r="J1" s="337"/>
      <c r="K1" s="178" t="s">
        <v>130</v>
      </c>
      <c r="L1" s="259" t="s">
        <v>131</v>
      </c>
      <c r="M1" s="260"/>
      <c r="N1" s="260"/>
      <c r="O1" s="260"/>
      <c r="P1" s="180"/>
      <c r="Q1" s="181"/>
      <c r="R1" s="181"/>
      <c r="S1" s="181"/>
      <c r="T1" s="181"/>
      <c r="U1" s="181"/>
      <c r="V1" s="181"/>
      <c r="W1" s="181"/>
      <c r="X1" s="181"/>
    </row>
    <row r="2" spans="1:24" x14ac:dyDescent="0.45">
      <c r="A2" s="183" t="s">
        <v>62</v>
      </c>
      <c r="B2" s="261"/>
      <c r="C2" s="261"/>
      <c r="D2" s="262"/>
      <c r="E2" s="262"/>
    </row>
    <row r="4" spans="1:24" ht="96" customHeight="1" x14ac:dyDescent="0.45">
      <c r="A4" s="185"/>
      <c r="B4" s="263"/>
      <c r="C4" s="263"/>
      <c r="D4" s="264"/>
      <c r="E4" s="264"/>
      <c r="F4" s="332" t="s">
        <v>63</v>
      </c>
      <c r="G4" s="333"/>
      <c r="H4" s="186"/>
      <c r="I4" s="325" t="s">
        <v>91</v>
      </c>
      <c r="J4" s="325"/>
      <c r="K4" s="325"/>
      <c r="L4" s="325" t="s">
        <v>92</v>
      </c>
      <c r="M4" s="325"/>
      <c r="N4" s="325"/>
      <c r="O4" s="332" t="s">
        <v>93</v>
      </c>
      <c r="P4" s="333"/>
      <c r="Q4" s="186"/>
      <c r="R4" s="332" t="s">
        <v>94</v>
      </c>
      <c r="S4" s="333"/>
      <c r="T4" s="186"/>
      <c r="U4" s="332" t="s">
        <v>95</v>
      </c>
      <c r="V4" s="333"/>
      <c r="W4" s="186"/>
      <c r="X4" s="326" t="s">
        <v>69</v>
      </c>
    </row>
    <row r="5" spans="1:24" ht="47.5" x14ac:dyDescent="0.45">
      <c r="A5" s="265" t="s">
        <v>96</v>
      </c>
      <c r="B5" s="189" t="s">
        <v>97</v>
      </c>
      <c r="C5" s="265" t="s">
        <v>98</v>
      </c>
      <c r="D5" s="266" t="s">
        <v>132</v>
      </c>
      <c r="E5" s="266" t="s">
        <v>98</v>
      </c>
      <c r="F5" s="327">
        <v>1</v>
      </c>
      <c r="G5" s="328"/>
      <c r="H5" s="329"/>
      <c r="I5" s="327">
        <v>2</v>
      </c>
      <c r="J5" s="328"/>
      <c r="K5" s="329"/>
      <c r="L5" s="327">
        <v>3</v>
      </c>
      <c r="M5" s="328"/>
      <c r="N5" s="329"/>
      <c r="O5" s="327">
        <v>4</v>
      </c>
      <c r="P5" s="328"/>
      <c r="Q5" s="329"/>
      <c r="R5" s="327">
        <v>5</v>
      </c>
      <c r="S5" s="328"/>
      <c r="T5" s="329"/>
      <c r="U5" s="327">
        <v>6</v>
      </c>
      <c r="V5" s="328">
        <v>6</v>
      </c>
      <c r="W5" s="329"/>
      <c r="X5" s="326"/>
    </row>
    <row r="6" spans="1:24" ht="69" x14ac:dyDescent="0.45">
      <c r="A6" s="191" t="s">
        <v>99</v>
      </c>
      <c r="B6" s="191" t="s">
        <v>100</v>
      </c>
      <c r="C6" s="191">
        <v>2</v>
      </c>
      <c r="D6" s="267" t="s">
        <v>101</v>
      </c>
      <c r="E6" s="267" t="s">
        <v>102</v>
      </c>
      <c r="F6" s="268">
        <f>F7+B15</f>
        <v>3289.9</v>
      </c>
      <c r="G6" s="269">
        <f>G7+B15</f>
        <v>3420.55</v>
      </c>
      <c r="H6" s="269">
        <f t="shared" ref="H6:H13" si="0">F6/100*6.45</f>
        <v>212.2</v>
      </c>
      <c r="I6" s="268">
        <f>I7+B15</f>
        <v>3609.64</v>
      </c>
      <c r="J6" s="269">
        <f>J7+B15</f>
        <v>3760.91</v>
      </c>
      <c r="K6" s="269">
        <f t="shared" ref="K6:K11" si="1">I6/100*6.45</f>
        <v>232.82</v>
      </c>
      <c r="L6" s="268">
        <f>L7+B15</f>
        <v>3777.09</v>
      </c>
      <c r="M6" s="269">
        <f>M7+B15</f>
        <v>3939.16</v>
      </c>
      <c r="N6" s="269">
        <f t="shared" ref="N6:N11" si="2">L6/100*6.45</f>
        <v>243.62</v>
      </c>
      <c r="O6" s="268">
        <f>O7+B15</f>
        <v>4198.9399999999996</v>
      </c>
      <c r="P6" s="269">
        <f>P7+B15</f>
        <v>4388.07</v>
      </c>
      <c r="Q6" s="269">
        <f t="shared" ref="Q6:Q11" si="3">O6/100*6.45</f>
        <v>270.83</v>
      </c>
      <c r="R6" s="268">
        <f>R7+B15</f>
        <v>4528.53</v>
      </c>
      <c r="S6" s="269">
        <f>S7+B15</f>
        <v>4739.07</v>
      </c>
      <c r="T6" s="269">
        <f t="shared" ref="T6:T11" si="4">R6/100*6.45</f>
        <v>292.08999999999997</v>
      </c>
      <c r="U6" s="268">
        <f>U7+B15</f>
        <v>4726.2700000000004</v>
      </c>
      <c r="V6" s="269">
        <f>V7+B15</f>
        <v>4949.5600000000004</v>
      </c>
      <c r="W6" s="269">
        <f t="shared" ref="W6:W11" si="5">U6/100*6.45</f>
        <v>304.83999999999997</v>
      </c>
      <c r="X6" s="313">
        <f>K15</f>
        <v>75.31</v>
      </c>
    </row>
    <row r="7" spans="1:24" ht="118" x14ac:dyDescent="0.45">
      <c r="A7" s="270" t="s">
        <v>103</v>
      </c>
      <c r="B7" s="195" t="s">
        <v>104</v>
      </c>
      <c r="C7" s="195">
        <v>2</v>
      </c>
      <c r="D7" s="271" t="s">
        <v>101</v>
      </c>
      <c r="E7" s="271" t="s">
        <v>102</v>
      </c>
      <c r="F7" s="196">
        <v>3181.18</v>
      </c>
      <c r="G7" s="197">
        <v>3311.83</v>
      </c>
      <c r="H7" s="198">
        <f t="shared" si="0"/>
        <v>205.19</v>
      </c>
      <c r="I7" s="199">
        <v>3500.92</v>
      </c>
      <c r="J7" s="198">
        <v>3652.19</v>
      </c>
      <c r="K7" s="198">
        <f t="shared" si="1"/>
        <v>225.81</v>
      </c>
      <c r="L7" s="199">
        <v>3668.37</v>
      </c>
      <c r="M7" s="198">
        <v>3830.44</v>
      </c>
      <c r="N7" s="198">
        <f t="shared" si="2"/>
        <v>236.61</v>
      </c>
      <c r="O7" s="196">
        <v>4090.22</v>
      </c>
      <c r="P7" s="197">
        <v>4279.3500000000004</v>
      </c>
      <c r="Q7" s="198">
        <f t="shared" si="3"/>
        <v>263.82</v>
      </c>
      <c r="R7" s="199">
        <v>4419.8100000000004</v>
      </c>
      <c r="S7" s="197">
        <v>4630.3500000000004</v>
      </c>
      <c r="T7" s="198">
        <f t="shared" si="4"/>
        <v>285.08</v>
      </c>
      <c r="U7" s="199">
        <v>4617.55</v>
      </c>
      <c r="V7" s="197">
        <v>4840.84</v>
      </c>
      <c r="W7" s="198">
        <f t="shared" si="5"/>
        <v>297.83</v>
      </c>
      <c r="X7" s="202">
        <f>K15</f>
        <v>75.31</v>
      </c>
    </row>
    <row r="8" spans="1:24" s="255" customFormat="1" x14ac:dyDescent="0.45">
      <c r="A8" s="272" t="s">
        <v>99</v>
      </c>
      <c r="B8" s="249" t="s">
        <v>105</v>
      </c>
      <c r="C8" s="249" t="s">
        <v>102</v>
      </c>
      <c r="D8" s="273" t="s">
        <v>106</v>
      </c>
      <c r="E8" s="273" t="s">
        <v>107</v>
      </c>
      <c r="F8" s="253">
        <v>2893.45</v>
      </c>
      <c r="G8" s="252">
        <v>3005.54</v>
      </c>
      <c r="H8" s="252">
        <f t="shared" si="0"/>
        <v>186.63</v>
      </c>
      <c r="I8" s="253">
        <v>3168.29</v>
      </c>
      <c r="J8" s="252">
        <v>3298.1</v>
      </c>
      <c r="K8" s="252">
        <f>I8/100*6.45</f>
        <v>204.35</v>
      </c>
      <c r="L8" s="253">
        <v>3420.82</v>
      </c>
      <c r="M8" s="251">
        <v>3566.92</v>
      </c>
      <c r="N8" s="252">
        <f>L8/100*6.45</f>
        <v>220.64</v>
      </c>
      <c r="O8" s="250">
        <v>3788.16</v>
      </c>
      <c r="P8" s="252">
        <v>3957.96</v>
      </c>
      <c r="Q8" s="252">
        <f>O8/100*6.45</f>
        <v>244.34</v>
      </c>
      <c r="R8" s="253">
        <v>4132.54</v>
      </c>
      <c r="S8" s="252">
        <v>4324.55</v>
      </c>
      <c r="T8" s="252">
        <f>R8/100*6.45</f>
        <v>266.55</v>
      </c>
      <c r="U8" s="256">
        <v>4396.57</v>
      </c>
      <c r="V8" s="257">
        <v>4605.6099999999997</v>
      </c>
      <c r="W8" s="252">
        <f>U8/100*6.45</f>
        <v>283.58</v>
      </c>
      <c r="X8" s="254">
        <f>K15</f>
        <v>75.31</v>
      </c>
    </row>
    <row r="9" spans="1:24" x14ac:dyDescent="0.45">
      <c r="A9" s="195" t="s">
        <v>99</v>
      </c>
      <c r="B9" s="195" t="s">
        <v>108</v>
      </c>
      <c r="C9" s="195" t="s">
        <v>102</v>
      </c>
      <c r="D9" s="271" t="s">
        <v>109</v>
      </c>
      <c r="E9" s="271" t="s">
        <v>102</v>
      </c>
      <c r="F9" s="199">
        <v>2893.45</v>
      </c>
      <c r="G9" s="198">
        <v>3005.54</v>
      </c>
      <c r="H9" s="198">
        <f t="shared" si="0"/>
        <v>186.63</v>
      </c>
      <c r="I9" s="199">
        <v>3168.29</v>
      </c>
      <c r="J9" s="198">
        <v>3298.1</v>
      </c>
      <c r="K9" s="198">
        <f t="shared" si="1"/>
        <v>204.35</v>
      </c>
      <c r="L9" s="199">
        <v>3420.82</v>
      </c>
      <c r="M9" s="197">
        <v>3566.92</v>
      </c>
      <c r="N9" s="198">
        <f t="shared" si="2"/>
        <v>220.64</v>
      </c>
      <c r="O9" s="196">
        <v>3788.16</v>
      </c>
      <c r="P9" s="198">
        <v>3957.96</v>
      </c>
      <c r="Q9" s="274">
        <f t="shared" si="3"/>
        <v>244.34</v>
      </c>
      <c r="R9" s="334" t="s">
        <v>110</v>
      </c>
      <c r="S9" s="335"/>
      <c r="T9" s="335"/>
      <c r="U9" s="335"/>
      <c r="V9" s="335"/>
      <c r="W9" s="335"/>
      <c r="X9" s="314">
        <f>L15</f>
        <v>89.4</v>
      </c>
    </row>
    <row r="10" spans="1:24" ht="35.25" customHeight="1" x14ac:dyDescent="0.35">
      <c r="A10" s="272" t="s">
        <v>111</v>
      </c>
      <c r="B10" s="275" t="s">
        <v>112</v>
      </c>
      <c r="C10" s="189" t="s">
        <v>113</v>
      </c>
      <c r="D10" s="276" t="s">
        <v>114</v>
      </c>
      <c r="E10" s="277" t="s">
        <v>102</v>
      </c>
      <c r="F10" s="205">
        <v>2852.26</v>
      </c>
      <c r="G10" s="206">
        <v>2961.69</v>
      </c>
      <c r="H10" s="206">
        <f t="shared" si="0"/>
        <v>183.97</v>
      </c>
      <c r="I10" s="207">
        <v>3099.41</v>
      </c>
      <c r="J10" s="208">
        <v>3224.78</v>
      </c>
      <c r="K10" s="206">
        <f t="shared" si="1"/>
        <v>199.91</v>
      </c>
      <c r="L10" s="205">
        <v>3317.51</v>
      </c>
      <c r="M10" s="208">
        <v>3456.95</v>
      </c>
      <c r="N10" s="206">
        <f t="shared" si="2"/>
        <v>213.98</v>
      </c>
      <c r="O10" s="205">
        <v>3524.15</v>
      </c>
      <c r="P10" s="206">
        <v>3676.92</v>
      </c>
      <c r="Q10" s="206">
        <f t="shared" si="3"/>
        <v>227.31</v>
      </c>
      <c r="R10" s="278">
        <v>3725.02</v>
      </c>
      <c r="S10" s="279">
        <v>3890.74</v>
      </c>
      <c r="T10" s="280">
        <f t="shared" si="4"/>
        <v>240.26</v>
      </c>
      <c r="U10" s="281">
        <v>3934.52</v>
      </c>
      <c r="V10" s="282">
        <v>4113.76</v>
      </c>
      <c r="W10" s="280">
        <f t="shared" si="5"/>
        <v>253.78</v>
      </c>
      <c r="X10" s="314">
        <f>X9</f>
        <v>89.4</v>
      </c>
    </row>
    <row r="11" spans="1:24" ht="45.5" x14ac:dyDescent="0.45">
      <c r="A11" s="283" t="s">
        <v>115</v>
      </c>
      <c r="B11" s="195" t="s">
        <v>75</v>
      </c>
      <c r="C11" s="195" t="s">
        <v>102</v>
      </c>
      <c r="D11" s="271" t="s">
        <v>116</v>
      </c>
      <c r="E11" s="271">
        <v>1</v>
      </c>
      <c r="F11" s="199">
        <v>2635.59</v>
      </c>
      <c r="G11" s="198">
        <v>2731.05</v>
      </c>
      <c r="H11" s="198">
        <f t="shared" si="0"/>
        <v>170</v>
      </c>
      <c r="I11" s="199">
        <v>2883.17</v>
      </c>
      <c r="J11" s="198">
        <v>2994.59</v>
      </c>
      <c r="K11" s="198">
        <f t="shared" si="1"/>
        <v>185.96</v>
      </c>
      <c r="L11" s="196">
        <v>3062.38</v>
      </c>
      <c r="M11" s="197">
        <v>3185.36</v>
      </c>
      <c r="N11" s="198">
        <f t="shared" si="2"/>
        <v>197.52</v>
      </c>
      <c r="O11" s="199">
        <v>3183.96</v>
      </c>
      <c r="P11" s="198">
        <v>3314.79</v>
      </c>
      <c r="Q11" s="198">
        <f t="shared" si="3"/>
        <v>205.37</v>
      </c>
      <c r="R11" s="199">
        <v>3299.16</v>
      </c>
      <c r="S11" s="197">
        <v>3437.42</v>
      </c>
      <c r="T11" s="198">
        <f t="shared" si="4"/>
        <v>212.8</v>
      </c>
      <c r="U11" s="200">
        <v>3478.61</v>
      </c>
      <c r="V11" s="201">
        <v>3628.44</v>
      </c>
      <c r="W11" s="198">
        <f t="shared" si="5"/>
        <v>224.37</v>
      </c>
      <c r="X11" s="314">
        <f>X10</f>
        <v>89.4</v>
      </c>
    </row>
    <row r="12" spans="1:24" s="255" customFormat="1" x14ac:dyDescent="0.45">
      <c r="A12" s="284" t="s">
        <v>117</v>
      </c>
      <c r="B12" s="249" t="s">
        <v>76</v>
      </c>
      <c r="C12" s="249">
        <v>1</v>
      </c>
      <c r="D12" s="273" t="s">
        <v>116</v>
      </c>
      <c r="E12" s="273">
        <v>2</v>
      </c>
      <c r="F12" s="253">
        <v>2635.59</v>
      </c>
      <c r="G12" s="252">
        <v>2731.05</v>
      </c>
      <c r="H12" s="252">
        <f t="shared" si="0"/>
        <v>170</v>
      </c>
      <c r="I12" s="253">
        <v>2883.17</v>
      </c>
      <c r="J12" s="252">
        <v>2994.59</v>
      </c>
      <c r="K12" s="252">
        <f>I12/100*6.45</f>
        <v>185.96</v>
      </c>
      <c r="L12" s="250">
        <v>3062.38</v>
      </c>
      <c r="M12" s="251">
        <v>3185.36</v>
      </c>
      <c r="N12" s="252">
        <f>L12/100*6.45</f>
        <v>197.52</v>
      </c>
      <c r="O12" s="253">
        <v>3183.96</v>
      </c>
      <c r="P12" s="252">
        <v>3314.79</v>
      </c>
      <c r="Q12" s="252">
        <f>O12/100*6.45</f>
        <v>205.37</v>
      </c>
      <c r="R12" s="253">
        <v>3299.16</v>
      </c>
      <c r="S12" s="251">
        <v>3437.42</v>
      </c>
      <c r="T12" s="252">
        <f>R12/100*6.45</f>
        <v>212.8</v>
      </c>
      <c r="U12" s="256">
        <v>3478.61</v>
      </c>
      <c r="V12" s="258">
        <v>3628.44</v>
      </c>
      <c r="W12" s="252">
        <f>U12/100*6.45</f>
        <v>224.37</v>
      </c>
      <c r="X12" s="315">
        <f>L15</f>
        <v>89.4</v>
      </c>
    </row>
    <row r="13" spans="1:24" s="255" customFormat="1" x14ac:dyDescent="0.45">
      <c r="A13" s="284" t="s">
        <v>117</v>
      </c>
      <c r="B13" s="249" t="s">
        <v>76</v>
      </c>
      <c r="C13" s="249">
        <v>2</v>
      </c>
      <c r="D13" s="273" t="s">
        <v>118</v>
      </c>
      <c r="E13" s="273" t="s">
        <v>102</v>
      </c>
      <c r="F13" s="253">
        <v>2465.5100000000002</v>
      </c>
      <c r="G13" s="252">
        <v>2550</v>
      </c>
      <c r="H13" s="252">
        <f t="shared" si="0"/>
        <v>159.03</v>
      </c>
      <c r="I13" s="253">
        <v>2712.95</v>
      </c>
      <c r="J13" s="252">
        <v>2813.4</v>
      </c>
      <c r="K13" s="252">
        <f>I13/100*6.45</f>
        <v>174.99</v>
      </c>
      <c r="L13" s="250">
        <v>2885.09</v>
      </c>
      <c r="M13" s="251">
        <v>2996.64</v>
      </c>
      <c r="N13" s="252">
        <f>L13/100*6.45</f>
        <v>186.09</v>
      </c>
      <c r="O13" s="253">
        <v>3043.16</v>
      </c>
      <c r="P13" s="252">
        <v>3164.9</v>
      </c>
      <c r="Q13" s="252">
        <f>O13/100*6.45</f>
        <v>196.28</v>
      </c>
      <c r="R13" s="253">
        <v>3115.48</v>
      </c>
      <c r="S13" s="251">
        <v>3241.89</v>
      </c>
      <c r="T13" s="252">
        <f>R13/100*6.45</f>
        <v>200.95</v>
      </c>
      <c r="U13" s="256">
        <v>3201.88</v>
      </c>
      <c r="V13" s="258">
        <v>3333.86</v>
      </c>
      <c r="W13" s="252">
        <f>U13/100*6.45</f>
        <v>206.52</v>
      </c>
      <c r="X13" s="254">
        <f>M15</f>
        <v>88.91</v>
      </c>
    </row>
    <row r="14" spans="1:24" ht="130.5" x14ac:dyDescent="0.35">
      <c r="A14" s="219" t="s">
        <v>79</v>
      </c>
      <c r="B14" s="219"/>
      <c r="C14" s="285"/>
      <c r="D14" s="286"/>
      <c r="E14" s="286"/>
      <c r="F14" s="220" t="s">
        <v>80</v>
      </c>
      <c r="G14" s="221" t="s">
        <v>81</v>
      </c>
      <c r="H14" s="221" t="s">
        <v>82</v>
      </c>
    </row>
    <row r="15" spans="1:24" ht="144" customHeight="1" x14ac:dyDescent="0.35">
      <c r="A15" s="287" t="s">
        <v>133</v>
      </c>
      <c r="B15" s="288">
        <f>'TVL-Allg-Vergleichsb. 2019-21'!B15/100*103.12</f>
        <v>108.72</v>
      </c>
      <c r="C15" s="289"/>
      <c r="D15" s="290"/>
      <c r="E15" s="290"/>
      <c r="F15" s="182"/>
      <c r="H15" s="318" t="s">
        <v>137</v>
      </c>
      <c r="I15" s="319"/>
      <c r="J15" s="320"/>
      <c r="K15" s="178">
        <v>75.31</v>
      </c>
      <c r="L15" s="178">
        <v>89.4</v>
      </c>
      <c r="M15" s="178">
        <v>88.91</v>
      </c>
    </row>
    <row r="17" spans="1:24" ht="42" customHeight="1" x14ac:dyDescent="0.5">
      <c r="A17" s="336" t="s">
        <v>138</v>
      </c>
      <c r="B17" s="336"/>
      <c r="C17" s="336"/>
      <c r="D17" s="336"/>
      <c r="E17" s="336"/>
      <c r="F17" s="336"/>
      <c r="G17" s="336"/>
      <c r="H17" s="337" t="s">
        <v>119</v>
      </c>
      <c r="I17" s="337"/>
      <c r="J17" s="337"/>
      <c r="K17" s="178" t="s">
        <v>120</v>
      </c>
      <c r="L17" s="179" t="s">
        <v>131</v>
      </c>
      <c r="P17" s="311"/>
      <c r="Q17" s="312"/>
      <c r="R17" s="312"/>
      <c r="S17" s="312"/>
      <c r="T17" s="312"/>
      <c r="U17" s="312"/>
      <c r="V17" s="312"/>
      <c r="W17" s="312"/>
      <c r="X17" s="312"/>
    </row>
    <row r="18" spans="1:24" x14ac:dyDescent="0.45">
      <c r="A18" s="183" t="s">
        <v>62</v>
      </c>
      <c r="B18" s="261"/>
      <c r="C18" s="261"/>
      <c r="D18" s="262"/>
      <c r="E18" s="262"/>
    </row>
    <row r="20" spans="1:24" ht="97.5" customHeight="1" x14ac:dyDescent="0.45">
      <c r="A20" s="185"/>
      <c r="B20" s="263"/>
      <c r="C20" s="263"/>
      <c r="D20" s="264"/>
      <c r="E20" s="264"/>
      <c r="F20" s="332" t="s">
        <v>63</v>
      </c>
      <c r="G20" s="333"/>
      <c r="H20" s="186"/>
      <c r="I20" s="325" t="s">
        <v>121</v>
      </c>
      <c r="J20" s="325"/>
      <c r="K20" s="325"/>
      <c r="L20" s="325" t="s">
        <v>122</v>
      </c>
      <c r="M20" s="325"/>
      <c r="N20" s="325"/>
      <c r="O20" s="332" t="s">
        <v>93</v>
      </c>
      <c r="P20" s="333"/>
      <c r="Q20" s="186"/>
      <c r="R20" s="332" t="s">
        <v>94</v>
      </c>
      <c r="S20" s="333"/>
      <c r="T20" s="186"/>
      <c r="U20" s="332" t="s">
        <v>95</v>
      </c>
      <c r="V20" s="333"/>
      <c r="W20" s="186"/>
      <c r="X20" s="326" t="s">
        <v>69</v>
      </c>
    </row>
    <row r="21" spans="1:24" ht="47.5" x14ac:dyDescent="0.45">
      <c r="A21" s="265" t="s">
        <v>123</v>
      </c>
      <c r="B21" s="189" t="s">
        <v>97</v>
      </c>
      <c r="C21" s="265" t="s">
        <v>98</v>
      </c>
      <c r="D21" s="266" t="s">
        <v>132</v>
      </c>
      <c r="E21" s="266" t="s">
        <v>98</v>
      </c>
      <c r="F21" s="327">
        <v>1</v>
      </c>
      <c r="G21" s="328"/>
      <c r="H21" s="329"/>
      <c r="I21" s="327">
        <v>2</v>
      </c>
      <c r="J21" s="328"/>
      <c r="K21" s="329"/>
      <c r="L21" s="327">
        <v>3</v>
      </c>
      <c r="M21" s="328"/>
      <c r="N21" s="329"/>
      <c r="O21" s="327">
        <v>4</v>
      </c>
      <c r="P21" s="328"/>
      <c r="Q21" s="329"/>
      <c r="R21" s="327">
        <v>5</v>
      </c>
      <c r="S21" s="328"/>
      <c r="T21" s="329"/>
      <c r="U21" s="327">
        <v>6</v>
      </c>
      <c r="V21" s="328">
        <v>6</v>
      </c>
      <c r="W21" s="329"/>
      <c r="X21" s="326"/>
    </row>
    <row r="22" spans="1:24" ht="69" x14ac:dyDescent="0.45">
      <c r="A22" s="191" t="s">
        <v>99</v>
      </c>
      <c r="B22" s="191" t="s">
        <v>100</v>
      </c>
      <c r="C22" s="191">
        <v>2</v>
      </c>
      <c r="D22" s="267" t="s">
        <v>101</v>
      </c>
      <c r="E22" s="267" t="s">
        <v>102</v>
      </c>
      <c r="F22" s="268">
        <f>F23+B31</f>
        <v>3332.34</v>
      </c>
      <c r="G22" s="269">
        <f>G23+B31</f>
        <v>3465.63</v>
      </c>
      <c r="H22" s="269">
        <f t="shared" ref="H22:H27" si="6">F22/100*6.45</f>
        <v>214.94</v>
      </c>
      <c r="I22" s="268">
        <f>I23+B31</f>
        <v>3656.2</v>
      </c>
      <c r="J22" s="269">
        <f>J23+B31</f>
        <v>3810.38</v>
      </c>
      <c r="K22" s="269">
        <f t="shared" ref="K22:K27" si="7">I22/100*6.45</f>
        <v>235.82</v>
      </c>
      <c r="L22" s="268">
        <f>L23+B31</f>
        <v>3825.81</v>
      </c>
      <c r="M22" s="269">
        <f>M23+B31</f>
        <v>3990.93</v>
      </c>
      <c r="N22" s="269">
        <f t="shared" ref="N22:N27" si="8">L22/100*6.45</f>
        <v>246.76</v>
      </c>
      <c r="O22" s="268">
        <f>O23+B31</f>
        <v>4253.1000000000004</v>
      </c>
      <c r="P22" s="269">
        <f>P23+B31</f>
        <v>4445.78</v>
      </c>
      <c r="Q22" s="269">
        <f t="shared" ref="Q22:Q27" si="9">O22/100*6.45</f>
        <v>274.32</v>
      </c>
      <c r="R22" s="268">
        <f>R23+B31</f>
        <v>4586.95</v>
      </c>
      <c r="S22" s="269">
        <f>S23+B31</f>
        <v>4801.17</v>
      </c>
      <c r="T22" s="269">
        <f t="shared" ref="T22:T27" si="10">R22/100*6.45</f>
        <v>295.86</v>
      </c>
      <c r="U22" s="268">
        <f>U23+B31</f>
        <v>4787.24</v>
      </c>
      <c r="V22" s="269">
        <f>V23+B30</f>
        <v>4904.25</v>
      </c>
      <c r="W22" s="269">
        <f t="shared" ref="W22:W27" si="11">U22/100*6.45</f>
        <v>308.77999999999997</v>
      </c>
      <c r="X22" s="202">
        <f>K31</f>
        <v>74.349999999999994</v>
      </c>
    </row>
    <row r="23" spans="1:24" ht="118" x14ac:dyDescent="0.45">
      <c r="A23" s="270" t="s">
        <v>103</v>
      </c>
      <c r="B23" s="195" t="s">
        <v>104</v>
      </c>
      <c r="C23" s="195">
        <v>2</v>
      </c>
      <c r="D23" s="271" t="s">
        <v>101</v>
      </c>
      <c r="E23" s="271" t="s">
        <v>102</v>
      </c>
      <c r="F23" s="196">
        <v>3222.22</v>
      </c>
      <c r="G23" s="197">
        <v>3355.51</v>
      </c>
      <c r="H23" s="198">
        <f t="shared" si="6"/>
        <v>207.83</v>
      </c>
      <c r="I23" s="199">
        <v>3546.08</v>
      </c>
      <c r="J23" s="198">
        <v>3700.26</v>
      </c>
      <c r="K23" s="198">
        <f t="shared" si="7"/>
        <v>228.72</v>
      </c>
      <c r="L23" s="199">
        <v>3715.69</v>
      </c>
      <c r="M23" s="198">
        <v>3880.81</v>
      </c>
      <c r="N23" s="198">
        <f t="shared" si="8"/>
        <v>239.66</v>
      </c>
      <c r="O23" s="196">
        <v>4142.9799999999996</v>
      </c>
      <c r="P23" s="197">
        <v>4335.66</v>
      </c>
      <c r="Q23" s="198">
        <f t="shared" si="9"/>
        <v>267.22000000000003</v>
      </c>
      <c r="R23" s="199">
        <v>4476.83</v>
      </c>
      <c r="S23" s="197">
        <v>4691.05</v>
      </c>
      <c r="T23" s="198">
        <f t="shared" si="10"/>
        <v>288.76</v>
      </c>
      <c r="U23" s="199">
        <v>4677.12</v>
      </c>
      <c r="V23" s="197">
        <v>4904.25</v>
      </c>
      <c r="W23" s="198">
        <f t="shared" si="11"/>
        <v>301.67</v>
      </c>
      <c r="X23" s="202">
        <f>K31</f>
        <v>74.349999999999994</v>
      </c>
    </row>
    <row r="24" spans="1:24" s="255" customFormat="1" x14ac:dyDescent="0.45">
      <c r="A24" s="272" t="s">
        <v>99</v>
      </c>
      <c r="B24" s="249" t="s">
        <v>105</v>
      </c>
      <c r="C24" s="249" t="s">
        <v>102</v>
      </c>
      <c r="D24" s="273" t="s">
        <v>106</v>
      </c>
      <c r="E24" s="273" t="s">
        <v>124</v>
      </c>
      <c r="F24" s="253">
        <v>2930.78</v>
      </c>
      <c r="G24" s="252">
        <v>3045.28</v>
      </c>
      <c r="H24" s="252">
        <f>F24/100*6.45</f>
        <v>189.04</v>
      </c>
      <c r="I24" s="253">
        <v>3209.16</v>
      </c>
      <c r="J24" s="251">
        <v>3341.61</v>
      </c>
      <c r="K24" s="252">
        <f>I24/100*6.45</f>
        <v>206.99</v>
      </c>
      <c r="L24" s="253">
        <v>3464.95</v>
      </c>
      <c r="M24" s="252">
        <v>3613.9</v>
      </c>
      <c r="N24" s="252">
        <f>L24/100*6.45</f>
        <v>223.49</v>
      </c>
      <c r="O24" s="250">
        <v>3837.03</v>
      </c>
      <c r="P24" s="252">
        <v>4009.98</v>
      </c>
      <c r="Q24" s="252">
        <f>O24/100*6.45</f>
        <v>247.49</v>
      </c>
      <c r="R24" s="253">
        <v>4183.8500000000004</v>
      </c>
      <c r="S24" s="252">
        <v>4381.3</v>
      </c>
      <c r="T24" s="252">
        <f>R24/100*6.45</f>
        <v>269.86</v>
      </c>
      <c r="U24" s="253">
        <v>4453.29</v>
      </c>
      <c r="V24" s="251">
        <v>4665.99</v>
      </c>
      <c r="W24" s="252">
        <f t="shared" si="11"/>
        <v>287.24</v>
      </c>
      <c r="X24" s="254">
        <f>K31</f>
        <v>74.349999999999994</v>
      </c>
    </row>
    <row r="25" spans="1:24" x14ac:dyDescent="0.45">
      <c r="A25" s="195" t="s">
        <v>99</v>
      </c>
      <c r="B25" s="195" t="s">
        <v>108</v>
      </c>
      <c r="C25" s="195" t="s">
        <v>102</v>
      </c>
      <c r="D25" s="271" t="s">
        <v>109</v>
      </c>
      <c r="E25" s="271" t="s">
        <v>102</v>
      </c>
      <c r="F25" s="199">
        <v>2930.78</v>
      </c>
      <c r="G25" s="198">
        <v>3045.28</v>
      </c>
      <c r="H25" s="198">
        <f t="shared" si="6"/>
        <v>189.04</v>
      </c>
      <c r="I25" s="199">
        <v>3209.16</v>
      </c>
      <c r="J25" s="197">
        <v>3341.61</v>
      </c>
      <c r="K25" s="198">
        <f t="shared" si="7"/>
        <v>206.99</v>
      </c>
      <c r="L25" s="199">
        <v>3464.95</v>
      </c>
      <c r="M25" s="198">
        <v>3613.9</v>
      </c>
      <c r="N25" s="198">
        <f t="shared" si="8"/>
        <v>223.49</v>
      </c>
      <c r="O25" s="196">
        <v>3837.03</v>
      </c>
      <c r="P25" s="198">
        <v>4009.98</v>
      </c>
      <c r="Q25" s="198">
        <f t="shared" si="9"/>
        <v>247.49</v>
      </c>
      <c r="R25" s="334" t="s">
        <v>110</v>
      </c>
      <c r="S25" s="335"/>
      <c r="T25" s="335"/>
      <c r="U25" s="335"/>
      <c r="V25" s="335"/>
      <c r="W25" s="335"/>
      <c r="X25" s="202">
        <f>L31</f>
        <v>88.14</v>
      </c>
    </row>
    <row r="26" spans="1:24" ht="31" x14ac:dyDescent="0.35">
      <c r="A26" s="272" t="s">
        <v>111</v>
      </c>
      <c r="B26" s="275" t="s">
        <v>112</v>
      </c>
      <c r="C26" s="189" t="s">
        <v>113</v>
      </c>
      <c r="D26" s="276" t="s">
        <v>114</v>
      </c>
      <c r="E26" s="277" t="s">
        <v>102</v>
      </c>
      <c r="F26" s="205">
        <v>2889.05</v>
      </c>
      <c r="G26" s="206">
        <v>3000.85</v>
      </c>
      <c r="H26" s="206">
        <f t="shared" si="6"/>
        <v>186.34</v>
      </c>
      <c r="I26" s="207">
        <v>3139.39</v>
      </c>
      <c r="J26" s="208">
        <v>3267.34</v>
      </c>
      <c r="K26" s="206">
        <f t="shared" si="7"/>
        <v>202.49</v>
      </c>
      <c r="L26" s="205">
        <v>3360.31</v>
      </c>
      <c r="M26" s="208">
        <v>3502.51</v>
      </c>
      <c r="N26" s="206">
        <f t="shared" si="8"/>
        <v>216.74</v>
      </c>
      <c r="O26" s="205">
        <v>3569.61</v>
      </c>
      <c r="P26" s="206">
        <v>3725.31</v>
      </c>
      <c r="Q26" s="206">
        <f t="shared" si="9"/>
        <v>230.24</v>
      </c>
      <c r="R26" s="205">
        <v>3773.07</v>
      </c>
      <c r="S26" s="208">
        <v>3941.89</v>
      </c>
      <c r="T26" s="206">
        <f t="shared" si="10"/>
        <v>243.36</v>
      </c>
      <c r="U26" s="209">
        <v>3985.28</v>
      </c>
      <c r="V26" s="210">
        <v>4167.79</v>
      </c>
      <c r="W26" s="206">
        <f t="shared" si="11"/>
        <v>257.05</v>
      </c>
      <c r="X26" s="202">
        <f>X25</f>
        <v>88.14</v>
      </c>
    </row>
    <row r="27" spans="1:24" ht="45.5" x14ac:dyDescent="0.45">
      <c r="A27" s="283" t="s">
        <v>115</v>
      </c>
      <c r="B27" s="195" t="s">
        <v>75</v>
      </c>
      <c r="C27" s="195" t="s">
        <v>102</v>
      </c>
      <c r="D27" s="271" t="s">
        <v>116</v>
      </c>
      <c r="E27" s="271">
        <v>1</v>
      </c>
      <c r="F27" s="199">
        <v>2669.59</v>
      </c>
      <c r="G27" s="198">
        <v>2676.24</v>
      </c>
      <c r="H27" s="198">
        <f t="shared" si="6"/>
        <v>172.19</v>
      </c>
      <c r="I27" s="199">
        <v>2920.36</v>
      </c>
      <c r="J27" s="198">
        <v>3034.18</v>
      </c>
      <c r="K27" s="198">
        <f t="shared" si="7"/>
        <v>188.36</v>
      </c>
      <c r="L27" s="196">
        <v>3101.88</v>
      </c>
      <c r="M27" s="197">
        <v>3227.41</v>
      </c>
      <c r="N27" s="198">
        <f t="shared" si="8"/>
        <v>200.07</v>
      </c>
      <c r="O27" s="199">
        <v>3225.03</v>
      </c>
      <c r="P27" s="198">
        <v>3358.5</v>
      </c>
      <c r="Q27" s="198">
        <f t="shared" si="9"/>
        <v>208.01</v>
      </c>
      <c r="R27" s="199">
        <v>3341.72</v>
      </c>
      <c r="S27" s="197">
        <v>3482.72</v>
      </c>
      <c r="T27" s="198">
        <f t="shared" si="10"/>
        <v>215.54</v>
      </c>
      <c r="U27" s="200">
        <v>3523.48</v>
      </c>
      <c r="V27" s="203">
        <v>3676.2</v>
      </c>
      <c r="W27" s="198">
        <f t="shared" si="11"/>
        <v>227.26</v>
      </c>
      <c r="X27" s="202">
        <f>X26</f>
        <v>88.14</v>
      </c>
    </row>
    <row r="28" spans="1:24" s="255" customFormat="1" x14ac:dyDescent="0.45">
      <c r="A28" s="284" t="s">
        <v>117</v>
      </c>
      <c r="B28" s="249" t="s">
        <v>76</v>
      </c>
      <c r="C28" s="249">
        <v>1</v>
      </c>
      <c r="D28" s="273" t="s">
        <v>116</v>
      </c>
      <c r="E28" s="273">
        <v>2</v>
      </c>
      <c r="F28" s="253">
        <v>2669.59</v>
      </c>
      <c r="G28" s="252">
        <v>2676.24</v>
      </c>
      <c r="H28" s="252">
        <f>F28/100*6.45</f>
        <v>172.19</v>
      </c>
      <c r="I28" s="253">
        <v>2920.36</v>
      </c>
      <c r="J28" s="252">
        <v>3034.18</v>
      </c>
      <c r="K28" s="252">
        <f>I28/100*6.45</f>
        <v>188.36</v>
      </c>
      <c r="L28" s="250">
        <v>3101.88</v>
      </c>
      <c r="M28" s="251">
        <v>3227.41</v>
      </c>
      <c r="N28" s="252">
        <f>L28/100*6.45</f>
        <v>200.07</v>
      </c>
      <c r="O28" s="253">
        <v>3225.03</v>
      </c>
      <c r="P28" s="252">
        <v>3358.5</v>
      </c>
      <c r="Q28" s="252">
        <f>O28/100*6.45</f>
        <v>208.01</v>
      </c>
      <c r="R28" s="253">
        <v>3341.72</v>
      </c>
      <c r="S28" s="251">
        <v>3482.72</v>
      </c>
      <c r="T28" s="252">
        <f>R28/100*6.45</f>
        <v>215.54</v>
      </c>
      <c r="U28" s="256">
        <v>3523.48</v>
      </c>
      <c r="V28" s="257">
        <v>3676.2</v>
      </c>
      <c r="W28" s="252">
        <f>U28/100*6.45</f>
        <v>227.26</v>
      </c>
      <c r="X28" s="254">
        <f>L31</f>
        <v>88.14</v>
      </c>
    </row>
    <row r="29" spans="1:24" s="255" customFormat="1" x14ac:dyDescent="0.45">
      <c r="A29" s="284" t="s">
        <v>117</v>
      </c>
      <c r="B29" s="249" t="s">
        <v>76</v>
      </c>
      <c r="C29" s="249">
        <v>2</v>
      </c>
      <c r="D29" s="273" t="s">
        <v>118</v>
      </c>
      <c r="E29" s="273" t="s">
        <v>102</v>
      </c>
      <c r="F29" s="253">
        <v>2497.3200000000002</v>
      </c>
      <c r="G29" s="252">
        <v>2497.3200000000002</v>
      </c>
      <c r="H29" s="252">
        <f>F29/100*6.45</f>
        <v>161.08000000000001</v>
      </c>
      <c r="I29" s="253">
        <v>2747.95</v>
      </c>
      <c r="J29" s="252">
        <v>2850.65</v>
      </c>
      <c r="K29" s="252">
        <f>I29/100*6.45</f>
        <v>177.24</v>
      </c>
      <c r="L29" s="250">
        <v>2922.31</v>
      </c>
      <c r="M29" s="251">
        <v>3036.26</v>
      </c>
      <c r="N29" s="252">
        <f>L29/100*6.45</f>
        <v>188.49</v>
      </c>
      <c r="O29" s="253">
        <v>3082.42</v>
      </c>
      <c r="P29" s="252">
        <v>3206.7</v>
      </c>
      <c r="Q29" s="252">
        <f>O29/100*6.45</f>
        <v>198.82</v>
      </c>
      <c r="R29" s="253">
        <v>3155.67</v>
      </c>
      <c r="S29" s="251">
        <v>3284.67</v>
      </c>
      <c r="T29" s="252">
        <f>R29/100*6.45</f>
        <v>203.54</v>
      </c>
      <c r="U29" s="256">
        <v>3243.18</v>
      </c>
      <c r="V29" s="258">
        <v>3377.83</v>
      </c>
      <c r="W29" s="252">
        <f>U29/100*6.45</f>
        <v>209.19</v>
      </c>
      <c r="X29" s="254">
        <f>M31</f>
        <v>87.43</v>
      </c>
    </row>
    <row r="30" spans="1:24" ht="130.5" x14ac:dyDescent="0.35">
      <c r="A30" s="219" t="s">
        <v>79</v>
      </c>
      <c r="B30" s="219"/>
      <c r="C30" s="219"/>
      <c r="D30" s="286"/>
      <c r="E30" s="286"/>
      <c r="F30" s="220" t="s">
        <v>80</v>
      </c>
      <c r="G30" s="221" t="s">
        <v>81</v>
      </c>
      <c r="H30" s="221" t="s">
        <v>82</v>
      </c>
    </row>
    <row r="31" spans="1:24" ht="144" customHeight="1" x14ac:dyDescent="0.35">
      <c r="A31" s="287" t="s">
        <v>134</v>
      </c>
      <c r="B31" s="288">
        <f>B15/100*101.29</f>
        <v>110.12</v>
      </c>
      <c r="C31" s="289"/>
      <c r="D31" s="290"/>
      <c r="E31" s="290"/>
      <c r="F31" s="182"/>
      <c r="H31" s="318" t="s">
        <v>136</v>
      </c>
      <c r="I31" s="319"/>
      <c r="J31" s="320"/>
      <c r="K31" s="178">
        <v>74.349999999999994</v>
      </c>
      <c r="L31" s="178">
        <v>88.14</v>
      </c>
      <c r="M31" s="178">
        <v>87.43</v>
      </c>
    </row>
  </sheetData>
  <sheetProtection password="D85D" sheet="1" formatCells="0" formatColumns="0" formatRows="0" insertColumns="0" insertRows="0" insertHyperlinks="0" deleteColumns="0" deleteRows="0" sort="0" autoFilter="0" pivotTables="0"/>
  <mergeCells count="34">
    <mergeCell ref="A1:G1"/>
    <mergeCell ref="H1:J1"/>
    <mergeCell ref="F4:G4"/>
    <mergeCell ref="I4:K4"/>
    <mergeCell ref="L4:N4"/>
    <mergeCell ref="R4:S4"/>
    <mergeCell ref="U4:V4"/>
    <mergeCell ref="X4:X5"/>
    <mergeCell ref="F5:H5"/>
    <mergeCell ref="I5:K5"/>
    <mergeCell ref="L5:N5"/>
    <mergeCell ref="O5:Q5"/>
    <mergeCell ref="R5:T5"/>
    <mergeCell ref="U5:W5"/>
    <mergeCell ref="O4:P4"/>
    <mergeCell ref="R9:W9"/>
    <mergeCell ref="H15:J15"/>
    <mergeCell ref="A17:G17"/>
    <mergeCell ref="H17:J17"/>
    <mergeCell ref="F20:G20"/>
    <mergeCell ref="I20:K20"/>
    <mergeCell ref="L20:N20"/>
    <mergeCell ref="O20:P20"/>
    <mergeCell ref="R20:S20"/>
    <mergeCell ref="R25:W25"/>
    <mergeCell ref="H31:J31"/>
    <mergeCell ref="U20:V20"/>
    <mergeCell ref="X20:X21"/>
    <mergeCell ref="F21:H21"/>
    <mergeCell ref="I21:K21"/>
    <mergeCell ref="L21:N21"/>
    <mergeCell ref="O21:Q21"/>
    <mergeCell ref="R21:T21"/>
    <mergeCell ref="U21:W21"/>
  </mergeCells>
  <pageMargins left="0.35433070866141736" right="0.19685039370078741" top="0.59055118110236227" bottom="0.59055118110236227" header="0.51181102362204722" footer="0.51181102362204722"/>
  <pageSetup paperSize="9" scale="47" firstPageNumber="0" orientation="landscape" horizontalDpi="300" verticalDpi="300" r:id="rId1"/>
  <headerFooter alignWithMargins="0"/>
  <rowBreaks count="1" manualBreakCount="1">
    <brk id="16"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BreakPreview" topLeftCell="A7" zoomScaleSheetLayoutView="100" workbookViewId="0">
      <selection activeCell="F15" activeCellId="1" sqref="B15 F15"/>
    </sheetView>
  </sheetViews>
  <sheetFormatPr baseColWidth="10" defaultColWidth="11.453125" defaultRowHeight="14.5" x14ac:dyDescent="0.35"/>
  <cols>
    <col min="1" max="1" width="12.81640625" style="1" customWidth="1"/>
    <col min="2" max="2" width="14.26953125" style="1" customWidth="1"/>
    <col min="3" max="3" width="46.54296875" style="2" customWidth="1"/>
    <col min="4" max="4" width="11" style="3" customWidth="1"/>
    <col min="5" max="5" width="27.7265625" style="2" customWidth="1"/>
    <col min="6" max="6" width="26.453125" style="2" customWidth="1"/>
    <col min="7" max="7" width="105.1796875" style="26" customWidth="1"/>
    <col min="8" max="8" width="16.7265625" style="24" customWidth="1"/>
    <col min="9" max="9" width="11.453125" style="4"/>
    <col min="10" max="16384" width="11.453125" style="2"/>
  </cols>
  <sheetData>
    <row r="1" spans="1:7" ht="15" customHeight="1" x14ac:dyDescent="0.35">
      <c r="A1" s="345" t="s">
        <v>48</v>
      </c>
      <c r="B1" s="345"/>
      <c r="C1" s="345"/>
      <c r="D1" s="345"/>
      <c r="E1" s="345"/>
      <c r="F1" s="345"/>
      <c r="G1" s="346" t="s">
        <v>40</v>
      </c>
    </row>
    <row r="2" spans="1:7" ht="15" customHeight="1" x14ac:dyDescent="0.35">
      <c r="A2" s="345"/>
      <c r="B2" s="345"/>
      <c r="C2" s="345"/>
      <c r="D2" s="345"/>
      <c r="E2" s="345"/>
      <c r="F2" s="345"/>
      <c r="G2" s="347"/>
    </row>
    <row r="3" spans="1:7" ht="15" customHeight="1" x14ac:dyDescent="0.35">
      <c r="A3" s="345"/>
      <c r="B3" s="345"/>
      <c r="C3" s="345"/>
      <c r="D3" s="345"/>
      <c r="E3" s="345"/>
      <c r="F3" s="345"/>
    </row>
    <row r="4" spans="1:7" ht="27" customHeight="1" x14ac:dyDescent="0.35">
      <c r="A4" s="345"/>
      <c r="B4" s="345"/>
      <c r="C4" s="345"/>
      <c r="D4" s="345"/>
      <c r="E4" s="345"/>
      <c r="F4" s="345"/>
      <c r="G4" s="143" t="s">
        <v>39</v>
      </c>
    </row>
    <row r="5" spans="1:7" ht="65.25" customHeight="1" x14ac:dyDescent="0.35">
      <c r="A5" s="23"/>
      <c r="B5" s="23"/>
      <c r="C5" s="37" t="s">
        <v>140</v>
      </c>
      <c r="D5" s="137"/>
      <c r="E5" s="102" t="s">
        <v>0</v>
      </c>
      <c r="F5" s="5">
        <v>12</v>
      </c>
      <c r="G5" s="25" t="s">
        <v>1</v>
      </c>
    </row>
    <row r="6" spans="1:7" ht="31.5" customHeight="1" x14ac:dyDescent="0.35">
      <c r="A6" s="23"/>
      <c r="B6" s="23"/>
      <c r="C6" s="37"/>
      <c r="D6" s="137"/>
      <c r="E6" s="102" t="s">
        <v>50</v>
      </c>
      <c r="F6" s="5">
        <v>12</v>
      </c>
      <c r="G6" s="25" t="s">
        <v>51</v>
      </c>
    </row>
    <row r="7" spans="1:7" ht="33" x14ac:dyDescent="0.35">
      <c r="A7" s="23"/>
      <c r="B7" s="23"/>
      <c r="C7" s="104" t="s">
        <v>139</v>
      </c>
      <c r="D7" s="348" t="s">
        <v>43</v>
      </c>
      <c r="E7" s="348"/>
      <c r="F7" s="349"/>
      <c r="G7" s="26" t="s">
        <v>2</v>
      </c>
    </row>
    <row r="8" spans="1:7" ht="31" x14ac:dyDescent="0.35">
      <c r="A8" s="23"/>
      <c r="B8" s="23"/>
      <c r="C8" s="105" t="s">
        <v>3</v>
      </c>
      <c r="D8" s="38">
        <v>0</v>
      </c>
      <c r="E8" s="103" t="s">
        <v>4</v>
      </c>
      <c r="F8" s="39">
        <v>0</v>
      </c>
    </row>
    <row r="9" spans="1:7" ht="15.5" x14ac:dyDescent="0.35">
      <c r="A9" s="135"/>
      <c r="B9" s="135"/>
      <c r="C9" s="136"/>
      <c r="D9" s="27"/>
      <c r="E9" s="28"/>
      <c r="F9" s="27"/>
      <c r="G9" s="26" t="s">
        <v>52</v>
      </c>
    </row>
    <row r="10" spans="1:7" ht="27.75" customHeight="1" x14ac:dyDescent="0.35">
      <c r="A10" s="308" t="s">
        <v>144</v>
      </c>
      <c r="B10" s="294"/>
      <c r="C10" s="294"/>
      <c r="D10" s="295"/>
      <c r="E10" s="295"/>
      <c r="F10" s="296"/>
      <c r="G10" s="26" t="s">
        <v>5</v>
      </c>
    </row>
    <row r="11" spans="1:7" ht="15.5" x14ac:dyDescent="0.35">
      <c r="A11" s="350" t="s">
        <v>6</v>
      </c>
      <c r="B11" s="351"/>
      <c r="C11" s="351"/>
      <c r="D11" s="351"/>
      <c r="E11" s="6" t="s">
        <v>7</v>
      </c>
      <c r="F11" s="297"/>
      <c r="G11" s="26" t="s">
        <v>35</v>
      </c>
    </row>
    <row r="12" spans="1:7" ht="50.25" customHeight="1" x14ac:dyDescent="0.35">
      <c r="A12" s="352" t="s">
        <v>125</v>
      </c>
      <c r="B12" s="300"/>
      <c r="C12" s="299" t="s">
        <v>8</v>
      </c>
      <c r="D12" s="7" t="s">
        <v>101</v>
      </c>
      <c r="E12" s="298" t="s">
        <v>9</v>
      </c>
      <c r="F12" s="73">
        <v>0</v>
      </c>
      <c r="G12" s="26" t="s">
        <v>44</v>
      </c>
    </row>
    <row r="13" spans="1:7" ht="15.75" customHeight="1" x14ac:dyDescent="0.35">
      <c r="A13" s="352"/>
      <c r="B13" s="353" t="s">
        <v>10</v>
      </c>
      <c r="C13" s="78"/>
      <c r="D13" s="79"/>
      <c r="E13" s="80"/>
      <c r="F13" s="81"/>
    </row>
    <row r="14" spans="1:7" ht="27" customHeight="1" x14ac:dyDescent="0.35">
      <c r="A14" s="352"/>
      <c r="B14" s="353"/>
      <c r="C14" s="82"/>
      <c r="D14" s="83"/>
      <c r="E14" s="84" t="s">
        <v>11</v>
      </c>
      <c r="F14" s="85"/>
      <c r="G14" s="26" t="s">
        <v>12</v>
      </c>
    </row>
    <row r="15" spans="1:7" ht="17" x14ac:dyDescent="0.4">
      <c r="A15" s="352"/>
      <c r="B15" s="358">
        <f>F17*100/A17</f>
        <v>0</v>
      </c>
      <c r="C15" s="58" t="s">
        <v>13</v>
      </c>
      <c r="D15" s="62" t="s">
        <v>14</v>
      </c>
      <c r="E15" s="62" t="s">
        <v>15</v>
      </c>
      <c r="F15" s="359">
        <v>0</v>
      </c>
      <c r="G15" s="26" t="s">
        <v>57</v>
      </c>
    </row>
    <row r="16" spans="1:7" x14ac:dyDescent="0.35">
      <c r="A16" s="352"/>
      <c r="B16" s="156"/>
      <c r="C16" s="59"/>
      <c r="D16" s="63"/>
      <c r="E16" s="69"/>
      <c r="F16" s="106"/>
    </row>
    <row r="17" spans="1:9" x14ac:dyDescent="0.35">
      <c r="A17" s="301">
        <v>39.4</v>
      </c>
      <c r="B17" s="91">
        <f>A17/100*B15</f>
        <v>0</v>
      </c>
      <c r="C17" s="60" t="s">
        <v>16</v>
      </c>
      <c r="D17" s="64"/>
      <c r="E17" s="70">
        <v>39.4</v>
      </c>
      <c r="F17" s="128">
        <f>E17/100*F15</f>
        <v>0</v>
      </c>
    </row>
    <row r="18" spans="1:9" x14ac:dyDescent="0.35">
      <c r="A18" s="302"/>
      <c r="B18" s="92"/>
      <c r="C18" s="60"/>
      <c r="D18" s="64"/>
      <c r="E18" s="71"/>
      <c r="F18" s="109"/>
    </row>
    <row r="19" spans="1:9" s="9" customFormat="1" ht="29" x14ac:dyDescent="0.35">
      <c r="A19" s="157">
        <v>0</v>
      </c>
      <c r="B19" s="93">
        <f>A19/A17*B17</f>
        <v>0</v>
      </c>
      <c r="C19" s="150" t="s">
        <v>54</v>
      </c>
      <c r="D19" s="65"/>
      <c r="E19" s="146">
        <v>0</v>
      </c>
      <c r="F19" s="147">
        <f>E19/100*F15</f>
        <v>0</v>
      </c>
      <c r="G19" s="140"/>
      <c r="H19" s="29"/>
      <c r="I19" s="8"/>
    </row>
    <row r="20" spans="1:9" x14ac:dyDescent="0.35">
      <c r="A20" s="303"/>
      <c r="B20" s="94"/>
      <c r="C20" s="160" t="s">
        <v>55</v>
      </c>
      <c r="D20" s="66"/>
      <c r="E20" s="159">
        <v>0</v>
      </c>
      <c r="F20" s="111">
        <f>E20/100*F15</f>
        <v>0</v>
      </c>
    </row>
    <row r="21" spans="1:9" x14ac:dyDescent="0.35">
      <c r="A21" s="303"/>
      <c r="B21" s="94"/>
      <c r="C21" s="145" t="s">
        <v>49</v>
      </c>
      <c r="D21" s="66"/>
      <c r="E21" s="148">
        <v>0</v>
      </c>
      <c r="F21" s="149">
        <f>E21/100*F15</f>
        <v>0</v>
      </c>
    </row>
    <row r="22" spans="1:9" x14ac:dyDescent="0.35">
      <c r="A22" s="303"/>
      <c r="B22" s="94"/>
      <c r="C22" s="130"/>
      <c r="D22" s="66"/>
      <c r="E22" s="138"/>
      <c r="F22" s="111"/>
    </row>
    <row r="23" spans="1:9" x14ac:dyDescent="0.35">
      <c r="A23" s="303"/>
      <c r="B23" s="94"/>
      <c r="C23" s="131" t="s">
        <v>17</v>
      </c>
      <c r="D23" s="66"/>
      <c r="E23" s="138"/>
      <c r="F23" s="111"/>
    </row>
    <row r="24" spans="1:9" x14ac:dyDescent="0.35">
      <c r="A24" s="303"/>
      <c r="B24" s="94"/>
      <c r="C24" s="129"/>
      <c r="D24" s="63"/>
      <c r="E24" s="139"/>
      <c r="F24" s="112"/>
    </row>
    <row r="25" spans="1:9" ht="29" x14ac:dyDescent="0.35">
      <c r="A25" s="76">
        <v>0</v>
      </c>
      <c r="B25" s="99">
        <f>A25/100*B15</f>
        <v>0</v>
      </c>
      <c r="C25" s="132" t="s">
        <v>45</v>
      </c>
      <c r="D25" s="67">
        <v>0</v>
      </c>
      <c r="E25" s="72">
        <f>SUM(E19:E21)/100*D25</f>
        <v>0</v>
      </c>
      <c r="F25" s="112">
        <f>E25/100*F15</f>
        <v>0</v>
      </c>
      <c r="G25" s="30" t="s">
        <v>36</v>
      </c>
    </row>
    <row r="26" spans="1:9" x14ac:dyDescent="0.35">
      <c r="A26" s="304"/>
      <c r="B26" s="99"/>
      <c r="C26" s="133"/>
      <c r="D26" s="68"/>
      <c r="E26" s="55"/>
      <c r="F26" s="113"/>
      <c r="G26" s="30"/>
    </row>
    <row r="27" spans="1:9" x14ac:dyDescent="0.35">
      <c r="A27" s="76">
        <f>A19</f>
        <v>0</v>
      </c>
      <c r="B27" s="127">
        <f>A27/100*B15</f>
        <v>0</v>
      </c>
      <c r="C27" s="134" t="s">
        <v>18</v>
      </c>
      <c r="D27" s="57"/>
      <c r="E27" s="114">
        <f>SUM(E21:E26)</f>
        <v>0</v>
      </c>
      <c r="F27" s="114">
        <f>SUM(F21:F26)</f>
        <v>0</v>
      </c>
      <c r="G27" s="30"/>
    </row>
    <row r="28" spans="1:9" ht="30" customHeight="1" x14ac:dyDescent="0.35">
      <c r="A28" s="304">
        <f>A27/100*D28</f>
        <v>0</v>
      </c>
      <c r="B28" s="99">
        <f>B27/100*D28</f>
        <v>0</v>
      </c>
      <c r="C28" s="123" t="s">
        <v>19</v>
      </c>
      <c r="D28" s="57">
        <v>21</v>
      </c>
      <c r="E28" s="114">
        <f>SUM(E21:E26)/100*D28</f>
        <v>0</v>
      </c>
      <c r="F28" s="114">
        <f>SUM(F21:F26)/100*D28</f>
        <v>0</v>
      </c>
      <c r="G28" s="26" t="s">
        <v>38</v>
      </c>
    </row>
    <row r="29" spans="1:9" ht="43.5" customHeight="1" x14ac:dyDescent="0.35">
      <c r="A29" s="304"/>
      <c r="B29" s="99"/>
      <c r="C29" s="144" t="s">
        <v>46</v>
      </c>
      <c r="D29" s="57">
        <v>0</v>
      </c>
      <c r="E29" s="44"/>
      <c r="F29" s="114">
        <f>E29/100*F15</f>
        <v>0</v>
      </c>
      <c r="G29" s="26" t="s">
        <v>47</v>
      </c>
    </row>
    <row r="30" spans="1:9" ht="32.25" customHeight="1" x14ac:dyDescent="0.35">
      <c r="A30" s="305">
        <f>SUM(A25:A28)</f>
        <v>0</v>
      </c>
      <c r="B30" s="126">
        <f>SUM(B25:B28)</f>
        <v>0</v>
      </c>
      <c r="C30" s="123" t="s">
        <v>20</v>
      </c>
      <c r="D30" s="45"/>
      <c r="E30" s="124">
        <f>E19+E20+E25+E28+E29</f>
        <v>0</v>
      </c>
      <c r="F30" s="107">
        <f>F19+F20+F25+F28+F29</f>
        <v>0</v>
      </c>
      <c r="G30" s="31" t="s">
        <v>21</v>
      </c>
      <c r="H30" s="32"/>
    </row>
    <row r="31" spans="1:9" x14ac:dyDescent="0.35">
      <c r="A31" s="77"/>
      <c r="B31" s="48"/>
      <c r="C31" s="86"/>
      <c r="D31" s="56"/>
      <c r="E31" s="56"/>
      <c r="F31" s="74"/>
    </row>
    <row r="32" spans="1:9" s="9" customFormat="1" ht="45" customHeight="1" x14ac:dyDescent="0.35">
      <c r="A32" s="306"/>
      <c r="B32" s="88"/>
      <c r="C32" s="61" t="s">
        <v>22</v>
      </c>
      <c r="D32" s="51"/>
      <c r="E32" s="53"/>
      <c r="F32" s="115"/>
      <c r="G32" s="338" t="s">
        <v>41</v>
      </c>
      <c r="H32" s="339"/>
      <c r="I32" s="8"/>
    </row>
    <row r="33" spans="1:9" s="9" customFormat="1" ht="30" customHeight="1" x14ac:dyDescent="0.35">
      <c r="A33" s="173">
        <f>'TV-L S-Vergleichsb. 2021'!K31</f>
        <v>74.349999999999994</v>
      </c>
      <c r="B33" s="174">
        <f>A33</f>
        <v>74.349999999999994</v>
      </c>
      <c r="C33" s="49" t="s">
        <v>23</v>
      </c>
      <c r="D33" s="175">
        <v>0</v>
      </c>
      <c r="E33" s="54"/>
      <c r="F33" s="110"/>
      <c r="G33" s="338"/>
      <c r="H33" s="339"/>
      <c r="I33" s="8"/>
    </row>
    <row r="34" spans="1:9" ht="61.5" customHeight="1" x14ac:dyDescent="0.35">
      <c r="A34" s="303">
        <f>A19/100*A33/12*F6</f>
        <v>0</v>
      </c>
      <c r="B34" s="89">
        <f>B19/100*B33/12*F6</f>
        <v>0</v>
      </c>
      <c r="C34" s="50" t="s">
        <v>24</v>
      </c>
      <c r="D34" s="52"/>
      <c r="E34" s="55">
        <v>0</v>
      </c>
      <c r="F34" s="116">
        <f>E34/100*F15</f>
        <v>0</v>
      </c>
      <c r="G34" s="338"/>
      <c r="H34" s="339"/>
    </row>
    <row r="35" spans="1:9" ht="28.9" customHeight="1" x14ac:dyDescent="0.35">
      <c r="A35" s="303">
        <f>A34/100*D35</f>
        <v>0</v>
      </c>
      <c r="B35" s="89">
        <f>B34/100*D35</f>
        <v>0</v>
      </c>
      <c r="C35" s="47" t="s">
        <v>25</v>
      </c>
      <c r="D35" s="57">
        <v>21</v>
      </c>
      <c r="E35" s="114">
        <f>E34/100*D35</f>
        <v>0</v>
      </c>
      <c r="F35" s="117">
        <f>F34/100*D35</f>
        <v>0</v>
      </c>
      <c r="G35" s="26" t="s">
        <v>37</v>
      </c>
      <c r="H35" s="34"/>
    </row>
    <row r="36" spans="1:9" ht="45.75" customHeight="1" x14ac:dyDescent="0.35">
      <c r="A36" s="304"/>
      <c r="B36" s="172"/>
      <c r="C36" s="144" t="s">
        <v>56</v>
      </c>
      <c r="D36" s="57"/>
      <c r="E36" s="44">
        <f>E34/100*D36</f>
        <v>0</v>
      </c>
      <c r="F36" s="117">
        <f>F34/100*D36</f>
        <v>0</v>
      </c>
      <c r="H36" s="34"/>
    </row>
    <row r="37" spans="1:9" ht="31.5" customHeight="1" x14ac:dyDescent="0.35">
      <c r="A37" s="307">
        <f>SUM(A34:A35)</f>
        <v>0</v>
      </c>
      <c r="B37" s="90">
        <f>SUM(B34:B35)</f>
        <v>0</v>
      </c>
      <c r="C37" s="40" t="s">
        <v>26</v>
      </c>
      <c r="D37" s="41"/>
      <c r="E37" s="114">
        <f>SUM(E34:E36)</f>
        <v>0</v>
      </c>
      <c r="F37" s="117">
        <f>SUM(F34:F36)</f>
        <v>0</v>
      </c>
      <c r="G37" s="33"/>
      <c r="H37" s="34"/>
    </row>
    <row r="38" spans="1:9" ht="40.5" customHeight="1" x14ac:dyDescent="0.35">
      <c r="A38" s="2"/>
      <c r="B38" s="2"/>
      <c r="C38" s="42" t="s">
        <v>27</v>
      </c>
      <c r="D38" s="43"/>
      <c r="E38" s="44">
        <f>(E27*F5+E34)*2.06*0/1000</f>
        <v>0</v>
      </c>
      <c r="F38" s="114">
        <f>E38/100*F15</f>
        <v>0</v>
      </c>
    </row>
    <row r="39" spans="1:9" ht="30.75" customHeight="1" x14ac:dyDescent="0.35">
      <c r="A39" s="2"/>
      <c r="B39" s="2"/>
      <c r="C39" s="40" t="s">
        <v>28</v>
      </c>
      <c r="D39" s="45"/>
      <c r="E39" s="108">
        <f>SUM(E37:E38)</f>
        <v>0</v>
      </c>
      <c r="F39" s="46">
        <f>SUM(F37:F38)</f>
        <v>0</v>
      </c>
      <c r="G39" s="31" t="s">
        <v>29</v>
      </c>
      <c r="H39" s="31"/>
    </row>
    <row r="40" spans="1:9" ht="10.5" customHeight="1" x14ac:dyDescent="0.35">
      <c r="A40" s="2"/>
      <c r="B40" s="2"/>
      <c r="C40" s="10"/>
      <c r="D40" s="11"/>
      <c r="E40" s="12"/>
      <c r="F40" s="12"/>
      <c r="G40" s="141"/>
      <c r="H40" s="36"/>
    </row>
    <row r="41" spans="1:9" ht="30" customHeight="1" x14ac:dyDescent="0.35">
      <c r="A41" s="13"/>
      <c r="B41" s="87">
        <f>B30*F5+B37</f>
        <v>0</v>
      </c>
      <c r="C41" s="2" t="s">
        <v>30</v>
      </c>
      <c r="E41" s="13"/>
      <c r="F41" s="87">
        <f>(F30*F5)+F39</f>
        <v>0</v>
      </c>
      <c r="G41" s="26" t="s">
        <v>53</v>
      </c>
      <c r="H41" s="35">
        <f>B41-F41+F38</f>
        <v>0</v>
      </c>
    </row>
    <row r="42" spans="1:9" x14ac:dyDescent="0.35">
      <c r="C42" s="14"/>
      <c r="D42" s="15"/>
      <c r="F42" s="155"/>
    </row>
    <row r="43" spans="1:9" ht="33" customHeight="1" x14ac:dyDescent="0.35">
      <c r="C43" s="340" t="s">
        <v>31</v>
      </c>
      <c r="D43" s="341"/>
      <c r="E43" s="341"/>
      <c r="F43" s="342"/>
    </row>
    <row r="44" spans="1:9" x14ac:dyDescent="0.35">
      <c r="A44" s="16"/>
      <c r="C44" s="17"/>
      <c r="D44" s="18"/>
    </row>
    <row r="45" spans="1:9" x14ac:dyDescent="0.35">
      <c r="C45" s="17" t="s">
        <v>32</v>
      </c>
      <c r="D45" s="18"/>
    </row>
    <row r="46" spans="1:9" x14ac:dyDescent="0.35">
      <c r="C46" s="19"/>
      <c r="D46" s="20"/>
    </row>
    <row r="47" spans="1:9" x14ac:dyDescent="0.35">
      <c r="C47" s="19"/>
      <c r="D47" s="20"/>
    </row>
    <row r="48" spans="1:9" x14ac:dyDescent="0.35">
      <c r="C48" s="343"/>
      <c r="D48" s="343"/>
      <c r="E48" s="343"/>
      <c r="F48" s="343"/>
    </row>
    <row r="49" spans="3:7" ht="21" customHeight="1" x14ac:dyDescent="0.35">
      <c r="C49" s="21" t="s">
        <v>33</v>
      </c>
      <c r="D49" s="22"/>
      <c r="E49" s="344" t="s">
        <v>34</v>
      </c>
      <c r="F49" s="344"/>
      <c r="G49" s="142" t="s">
        <v>42</v>
      </c>
    </row>
  </sheetData>
  <sheetProtection password="D85D" sheet="1" objects="1" scenarios="1"/>
  <mergeCells count="10">
    <mergeCell ref="G32:H34"/>
    <mergeCell ref="C43:F43"/>
    <mergeCell ref="C48:F48"/>
    <mergeCell ref="E49:F49"/>
    <mergeCell ref="A1:F4"/>
    <mergeCell ref="G1:G2"/>
    <mergeCell ref="D7:F7"/>
    <mergeCell ref="A11:D11"/>
    <mergeCell ref="A12:A16"/>
    <mergeCell ref="B13:B14"/>
  </mergeCells>
  <pageMargins left="0.7" right="0.7" top="0.78749999999999998" bottom="0.78749999999999998" header="0.51180555555555551" footer="0.51180555555555551"/>
  <pageSetup paperSize="9" scale="60" firstPageNumber="0" orientation="portrait"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7" zoomScaleSheetLayoutView="100" workbookViewId="0">
      <selection activeCell="F15" activeCellId="1" sqref="B15 F15"/>
    </sheetView>
  </sheetViews>
  <sheetFormatPr baseColWidth="10" defaultColWidth="11.453125" defaultRowHeight="14.5" x14ac:dyDescent="0.35"/>
  <cols>
    <col min="1" max="1" width="12.81640625" style="1" customWidth="1"/>
    <col min="2" max="2" width="14.26953125" style="1" customWidth="1"/>
    <col min="3" max="3" width="46.54296875" style="2" customWidth="1"/>
    <col min="4" max="4" width="11" style="3" customWidth="1"/>
    <col min="5" max="5" width="27.7265625" style="2" customWidth="1"/>
    <col min="6" max="6" width="26.453125" style="2" customWidth="1"/>
    <col min="7" max="7" width="105.1796875" style="26" customWidth="1"/>
    <col min="8" max="8" width="16.7265625" style="24" customWidth="1"/>
    <col min="9" max="9" width="11.453125" style="4"/>
    <col min="10" max="16384" width="11.453125" style="2"/>
  </cols>
  <sheetData>
    <row r="1" spans="1:7" ht="15" customHeight="1" x14ac:dyDescent="0.35">
      <c r="A1" s="345" t="s">
        <v>48</v>
      </c>
      <c r="B1" s="345"/>
      <c r="C1" s="345"/>
      <c r="D1" s="345"/>
      <c r="E1" s="345"/>
      <c r="F1" s="345"/>
      <c r="G1" s="346" t="s">
        <v>40</v>
      </c>
    </row>
    <row r="2" spans="1:7" ht="15" customHeight="1" x14ac:dyDescent="0.35">
      <c r="A2" s="345"/>
      <c r="B2" s="345"/>
      <c r="C2" s="345"/>
      <c r="D2" s="345"/>
      <c r="E2" s="345"/>
      <c r="F2" s="345"/>
      <c r="G2" s="347"/>
    </row>
    <row r="3" spans="1:7" ht="15" customHeight="1" x14ac:dyDescent="0.35">
      <c r="A3" s="345"/>
      <c r="B3" s="345"/>
      <c r="C3" s="345"/>
      <c r="D3" s="345"/>
      <c r="E3" s="345"/>
      <c r="F3" s="345"/>
    </row>
    <row r="4" spans="1:7" ht="27" customHeight="1" x14ac:dyDescent="0.35">
      <c r="A4" s="345"/>
      <c r="B4" s="345"/>
      <c r="C4" s="345"/>
      <c r="D4" s="345"/>
      <c r="E4" s="345"/>
      <c r="F4" s="345"/>
      <c r="G4" s="143" t="s">
        <v>39</v>
      </c>
    </row>
    <row r="5" spans="1:7" ht="65.25" customHeight="1" x14ac:dyDescent="0.35">
      <c r="A5" s="23"/>
      <c r="B5" s="23"/>
      <c r="C5" s="37" t="s">
        <v>141</v>
      </c>
      <c r="D5" s="137"/>
      <c r="E5" s="102" t="s">
        <v>0</v>
      </c>
      <c r="F5" s="5">
        <v>12</v>
      </c>
      <c r="G5" s="25" t="s">
        <v>1</v>
      </c>
    </row>
    <row r="6" spans="1:7" ht="31.5" customHeight="1" x14ac:dyDescent="0.35">
      <c r="A6" s="23"/>
      <c r="B6" s="23"/>
      <c r="C6" s="37"/>
      <c r="D6" s="137"/>
      <c r="E6" s="102" t="s">
        <v>50</v>
      </c>
      <c r="F6" s="5">
        <v>12</v>
      </c>
      <c r="G6" s="25" t="s">
        <v>51</v>
      </c>
    </row>
    <row r="7" spans="1:7" ht="33" x14ac:dyDescent="0.35">
      <c r="A7" s="23"/>
      <c r="B7" s="23"/>
      <c r="C7" s="104" t="s">
        <v>139</v>
      </c>
      <c r="D7" s="348" t="s">
        <v>43</v>
      </c>
      <c r="E7" s="348"/>
      <c r="F7" s="349"/>
      <c r="G7" s="26" t="s">
        <v>2</v>
      </c>
    </row>
    <row r="8" spans="1:7" ht="31" x14ac:dyDescent="0.35">
      <c r="A8" s="23"/>
      <c r="B8" s="23"/>
      <c r="C8" s="105" t="s">
        <v>3</v>
      </c>
      <c r="D8" s="38">
        <v>0</v>
      </c>
      <c r="E8" s="103" t="s">
        <v>4</v>
      </c>
      <c r="F8" s="39">
        <v>0</v>
      </c>
    </row>
    <row r="9" spans="1:7" ht="15.5" x14ac:dyDescent="0.35">
      <c r="A9" s="135"/>
      <c r="B9" s="135"/>
      <c r="C9" s="136"/>
      <c r="D9" s="27"/>
      <c r="E9" s="28"/>
      <c r="F9" s="27"/>
      <c r="G9" s="26" t="s">
        <v>52</v>
      </c>
    </row>
    <row r="10" spans="1:7" ht="27.75" customHeight="1" x14ac:dyDescent="0.35">
      <c r="A10" s="293" t="str">
        <f>'Koordinatorin E11b mit Entg'!A10</f>
        <v>Vergleichsstellenbewertung entsprechend TV-L S Stand 01.01.2021:</v>
      </c>
      <c r="B10" s="294"/>
      <c r="C10" s="294"/>
      <c r="D10" s="295"/>
      <c r="E10" s="295"/>
      <c r="F10" s="296"/>
      <c r="G10" s="26" t="s">
        <v>5</v>
      </c>
    </row>
    <row r="11" spans="1:7" ht="15.5" x14ac:dyDescent="0.35">
      <c r="A11" s="350" t="s">
        <v>6</v>
      </c>
      <c r="B11" s="351"/>
      <c r="C11" s="351"/>
      <c r="D11" s="351"/>
      <c r="E11" s="6" t="s">
        <v>7</v>
      </c>
      <c r="F11" s="297"/>
      <c r="G11" s="26" t="s">
        <v>35</v>
      </c>
    </row>
    <row r="12" spans="1:7" ht="50.25" customHeight="1" x14ac:dyDescent="0.35">
      <c r="A12" s="354" t="str">
        <f>'Koordinatorin E11b mit Entg'!A12:A16</f>
        <v>TV-L S Vergleichs-berechnung zur Sicherung des Besser-stellungs-verbots</v>
      </c>
      <c r="B12" s="300"/>
      <c r="C12" s="299" t="s">
        <v>8</v>
      </c>
      <c r="D12" s="7" t="s">
        <v>128</v>
      </c>
      <c r="E12" s="298" t="s">
        <v>9</v>
      </c>
      <c r="F12" s="73">
        <v>0</v>
      </c>
      <c r="G12" s="26" t="s">
        <v>44</v>
      </c>
    </row>
    <row r="13" spans="1:7" ht="15.75" customHeight="1" x14ac:dyDescent="0.35">
      <c r="A13" s="354"/>
      <c r="B13" s="353" t="s">
        <v>10</v>
      </c>
      <c r="C13" s="78"/>
      <c r="D13" s="79"/>
      <c r="E13" s="80"/>
      <c r="F13" s="81"/>
    </row>
    <row r="14" spans="1:7" ht="27" customHeight="1" x14ac:dyDescent="0.35">
      <c r="A14" s="354"/>
      <c r="B14" s="353"/>
      <c r="C14" s="82"/>
      <c r="D14" s="83"/>
      <c r="E14" s="84" t="s">
        <v>11</v>
      </c>
      <c r="F14" s="85"/>
      <c r="G14" s="26" t="s">
        <v>12</v>
      </c>
    </row>
    <row r="15" spans="1:7" ht="17" x14ac:dyDescent="0.4">
      <c r="A15" s="354"/>
      <c r="B15" s="358">
        <f>F17*100/A17</f>
        <v>0</v>
      </c>
      <c r="C15" s="58" t="s">
        <v>13</v>
      </c>
      <c r="D15" s="62" t="s">
        <v>14</v>
      </c>
      <c r="E15" s="62" t="s">
        <v>15</v>
      </c>
      <c r="F15" s="359">
        <v>0</v>
      </c>
      <c r="G15" s="26" t="s">
        <v>57</v>
      </c>
    </row>
    <row r="16" spans="1:7" x14ac:dyDescent="0.35">
      <c r="A16" s="354"/>
      <c r="B16" s="151"/>
      <c r="C16" s="59"/>
      <c r="D16" s="63"/>
      <c r="E16" s="69"/>
      <c r="F16" s="106"/>
    </row>
    <row r="17" spans="1:9" x14ac:dyDescent="0.35">
      <c r="A17" s="301">
        <v>39.4</v>
      </c>
      <c r="B17" s="91">
        <f>A17/100*B15</f>
        <v>0</v>
      </c>
      <c r="C17" s="60" t="s">
        <v>16</v>
      </c>
      <c r="D17" s="64"/>
      <c r="E17" s="70">
        <v>39.4</v>
      </c>
      <c r="F17" s="128">
        <f>E17/100*F15</f>
        <v>0</v>
      </c>
    </row>
    <row r="18" spans="1:9" x14ac:dyDescent="0.35">
      <c r="A18" s="302"/>
      <c r="B18" s="92"/>
      <c r="C18" s="60"/>
      <c r="D18" s="64"/>
      <c r="E18" s="71"/>
      <c r="F18" s="109"/>
    </row>
    <row r="19" spans="1:9" s="9" customFormat="1" ht="29" x14ac:dyDescent="0.35">
      <c r="A19" s="75">
        <v>0</v>
      </c>
      <c r="B19" s="93">
        <f>A19/A17*B17</f>
        <v>0</v>
      </c>
      <c r="C19" s="150" t="s">
        <v>54</v>
      </c>
      <c r="D19" s="65"/>
      <c r="E19" s="146">
        <v>0</v>
      </c>
      <c r="F19" s="147">
        <f>E19/100*F15</f>
        <v>0</v>
      </c>
      <c r="G19" s="140"/>
      <c r="H19" s="29"/>
      <c r="I19" s="8"/>
    </row>
    <row r="20" spans="1:9" s="167" customFormat="1" x14ac:dyDescent="0.35">
      <c r="A20" s="309"/>
      <c r="B20" s="162"/>
      <c r="C20" s="160" t="s">
        <v>55</v>
      </c>
      <c r="D20" s="163"/>
      <c r="E20" s="146">
        <v>0</v>
      </c>
      <c r="F20" s="147">
        <f>E20/100*F15</f>
        <v>0</v>
      </c>
      <c r="G20" s="164"/>
      <c r="H20" s="165"/>
      <c r="I20" s="166"/>
    </row>
    <row r="21" spans="1:9" x14ac:dyDescent="0.35">
      <c r="A21" s="303"/>
      <c r="B21" s="94"/>
      <c r="C21" s="145" t="s">
        <v>49</v>
      </c>
      <c r="D21" s="66"/>
      <c r="E21" s="148">
        <v>0</v>
      </c>
      <c r="F21" s="149">
        <f>E21/100*F15</f>
        <v>0</v>
      </c>
    </row>
    <row r="22" spans="1:9" x14ac:dyDescent="0.35">
      <c r="A22" s="303"/>
      <c r="B22" s="94"/>
      <c r="C22" s="130"/>
      <c r="D22" s="66"/>
      <c r="E22" s="138"/>
      <c r="F22" s="111"/>
    </row>
    <row r="23" spans="1:9" x14ac:dyDescent="0.35">
      <c r="A23" s="303"/>
      <c r="B23" s="94"/>
      <c r="C23" s="131" t="s">
        <v>17</v>
      </c>
      <c r="D23" s="66"/>
      <c r="E23" s="138"/>
      <c r="F23" s="111"/>
    </row>
    <row r="24" spans="1:9" x14ac:dyDescent="0.35">
      <c r="A24" s="303"/>
      <c r="B24" s="94"/>
      <c r="C24" s="129"/>
      <c r="D24" s="63"/>
      <c r="E24" s="139"/>
      <c r="F24" s="112"/>
    </row>
    <row r="25" spans="1:9" ht="29" x14ac:dyDescent="0.35">
      <c r="A25" s="76">
        <v>0</v>
      </c>
      <c r="B25" s="99">
        <f>A25/100*B15</f>
        <v>0</v>
      </c>
      <c r="C25" s="132" t="s">
        <v>45</v>
      </c>
      <c r="D25" s="67">
        <v>0</v>
      </c>
      <c r="E25" s="72">
        <f>SUM(E19:E21)/100*D25</f>
        <v>0</v>
      </c>
      <c r="F25" s="112">
        <f>E25/100*F15</f>
        <v>0</v>
      </c>
      <c r="G25" s="30" t="s">
        <v>36</v>
      </c>
    </row>
    <row r="26" spans="1:9" x14ac:dyDescent="0.35">
      <c r="A26" s="304"/>
      <c r="B26" s="99"/>
      <c r="C26" s="133"/>
      <c r="D26" s="68"/>
      <c r="E26" s="55"/>
      <c r="F26" s="113"/>
      <c r="G26" s="30"/>
    </row>
    <row r="27" spans="1:9" x14ac:dyDescent="0.35">
      <c r="A27" s="76">
        <f>A19</f>
        <v>0</v>
      </c>
      <c r="B27" s="127">
        <f>A27/100*B15</f>
        <v>0</v>
      </c>
      <c r="C27" s="134" t="s">
        <v>18</v>
      </c>
      <c r="D27" s="57"/>
      <c r="E27" s="114">
        <f>SUM(E21:E26)</f>
        <v>0</v>
      </c>
      <c r="F27" s="114">
        <f>SUM(F21:F26)</f>
        <v>0</v>
      </c>
      <c r="G27" s="30"/>
    </row>
    <row r="28" spans="1:9" ht="30" customHeight="1" x14ac:dyDescent="0.35">
      <c r="A28" s="304">
        <f>A27/100*D28</f>
        <v>0</v>
      </c>
      <c r="B28" s="99">
        <f>B27/100*D28</f>
        <v>0</v>
      </c>
      <c r="C28" s="123" t="s">
        <v>19</v>
      </c>
      <c r="D28" s="57">
        <v>21</v>
      </c>
      <c r="E28" s="114">
        <f>SUM(E21:E26)/100*D28</f>
        <v>0</v>
      </c>
      <c r="F28" s="114">
        <f>SUM(F21:F26)/100*D28</f>
        <v>0</v>
      </c>
      <c r="G28" s="26" t="s">
        <v>38</v>
      </c>
    </row>
    <row r="29" spans="1:9" ht="43.5" customHeight="1" x14ac:dyDescent="0.35">
      <c r="A29" s="304"/>
      <c r="B29" s="99"/>
      <c r="C29" s="144" t="s">
        <v>46</v>
      </c>
      <c r="D29" s="57">
        <v>0</v>
      </c>
      <c r="E29" s="44"/>
      <c r="F29" s="114">
        <f>E29/100*F15</f>
        <v>0</v>
      </c>
      <c r="G29" s="26" t="s">
        <v>47</v>
      </c>
    </row>
    <row r="30" spans="1:9" ht="32.25" customHeight="1" x14ac:dyDescent="0.35">
      <c r="A30" s="305">
        <f>SUM(A25:A28)</f>
        <v>0</v>
      </c>
      <c r="B30" s="126">
        <f>SUM(B25:B28)</f>
        <v>0</v>
      </c>
      <c r="C30" s="123" t="s">
        <v>20</v>
      </c>
      <c r="D30" s="45"/>
      <c r="E30" s="124">
        <f>E19+E20+E25+E28+E29</f>
        <v>0</v>
      </c>
      <c r="F30" s="107">
        <f>F19+F20+F25+F28+F29</f>
        <v>0</v>
      </c>
      <c r="G30" s="31" t="s">
        <v>21</v>
      </c>
      <c r="H30" s="32"/>
    </row>
    <row r="31" spans="1:9" x14ac:dyDescent="0.35">
      <c r="A31" s="77"/>
      <c r="B31" s="48"/>
      <c r="C31" s="86"/>
      <c r="D31" s="56"/>
      <c r="E31" s="56"/>
      <c r="F31" s="74"/>
    </row>
    <row r="32" spans="1:9" s="9" customFormat="1" ht="45" customHeight="1" x14ac:dyDescent="0.35">
      <c r="A32" s="306"/>
      <c r="B32" s="88"/>
      <c r="C32" s="61" t="s">
        <v>22</v>
      </c>
      <c r="D32" s="51"/>
      <c r="E32" s="53"/>
      <c r="F32" s="115"/>
      <c r="G32" s="338" t="s">
        <v>41</v>
      </c>
      <c r="H32" s="339"/>
      <c r="I32" s="8"/>
    </row>
    <row r="33" spans="1:9" s="9" customFormat="1" ht="30" customHeight="1" x14ac:dyDescent="0.35">
      <c r="A33" s="173">
        <v>0</v>
      </c>
      <c r="B33" s="174">
        <f>A33</f>
        <v>0</v>
      </c>
      <c r="C33" s="49" t="s">
        <v>23</v>
      </c>
      <c r="D33" s="175">
        <v>0</v>
      </c>
      <c r="E33" s="54"/>
      <c r="F33" s="110"/>
      <c r="G33" s="338"/>
      <c r="H33" s="339"/>
      <c r="I33" s="8"/>
    </row>
    <row r="34" spans="1:9" ht="61.5" customHeight="1" x14ac:dyDescent="0.35">
      <c r="A34" s="303">
        <f>A19/100*A33/12*F6</f>
        <v>0</v>
      </c>
      <c r="B34" s="89">
        <f>B19/100*B33/12*F6</f>
        <v>0</v>
      </c>
      <c r="C34" s="50" t="s">
        <v>24</v>
      </c>
      <c r="D34" s="52"/>
      <c r="E34" s="55">
        <v>0</v>
      </c>
      <c r="F34" s="116">
        <f>E34/100*F15</f>
        <v>0</v>
      </c>
      <c r="G34" s="338"/>
      <c r="H34" s="339"/>
    </row>
    <row r="35" spans="1:9" ht="28.9" customHeight="1" x14ac:dyDescent="0.35">
      <c r="A35" s="303">
        <f>A34/100*D35</f>
        <v>0</v>
      </c>
      <c r="B35" s="89">
        <f>B34/100*D35</f>
        <v>0</v>
      </c>
      <c r="C35" s="47" t="s">
        <v>25</v>
      </c>
      <c r="D35" s="57">
        <v>21</v>
      </c>
      <c r="E35" s="114">
        <f>E34/100*D35</f>
        <v>0</v>
      </c>
      <c r="F35" s="117">
        <f>F34/100*D35</f>
        <v>0</v>
      </c>
      <c r="G35" s="26" t="s">
        <v>37</v>
      </c>
      <c r="H35" s="34"/>
    </row>
    <row r="36" spans="1:9" ht="45.75" customHeight="1" x14ac:dyDescent="0.35">
      <c r="A36" s="304"/>
      <c r="B36" s="172"/>
      <c r="C36" s="144" t="s">
        <v>56</v>
      </c>
      <c r="D36" s="57"/>
      <c r="E36" s="44">
        <f>E34/100*D36</f>
        <v>0</v>
      </c>
      <c r="F36" s="117">
        <f>F34/100*D36</f>
        <v>0</v>
      </c>
      <c r="H36" s="34"/>
    </row>
    <row r="37" spans="1:9" ht="31.5" customHeight="1" x14ac:dyDescent="0.35">
      <c r="A37" s="307">
        <f>SUM(A34:A35)</f>
        <v>0</v>
      </c>
      <c r="B37" s="90">
        <f>SUM(B34:B35)</f>
        <v>0</v>
      </c>
      <c r="C37" s="40" t="s">
        <v>26</v>
      </c>
      <c r="D37" s="41"/>
      <c r="E37" s="114">
        <f>SUM(E34:E36)</f>
        <v>0</v>
      </c>
      <c r="F37" s="117">
        <f>SUM(F34:F36)</f>
        <v>0</v>
      </c>
      <c r="G37" s="33"/>
      <c r="H37" s="34"/>
    </row>
    <row r="38" spans="1:9" ht="40.5" customHeight="1" x14ac:dyDescent="0.35">
      <c r="A38" s="2"/>
      <c r="B38" s="2"/>
      <c r="C38" s="42" t="s">
        <v>27</v>
      </c>
      <c r="D38" s="43"/>
      <c r="E38" s="44">
        <f>(E27*F5+E34)*2.06*0/1000</f>
        <v>0</v>
      </c>
      <c r="F38" s="114">
        <f>E38/100*F15</f>
        <v>0</v>
      </c>
    </row>
    <row r="39" spans="1:9" ht="30.75" customHeight="1" x14ac:dyDescent="0.35">
      <c r="A39" s="2"/>
      <c r="B39" s="2"/>
      <c r="C39" s="40" t="s">
        <v>28</v>
      </c>
      <c r="D39" s="45"/>
      <c r="E39" s="108">
        <f>SUM(E37:E38)</f>
        <v>0</v>
      </c>
      <c r="F39" s="46">
        <f>SUM(F37:F38)</f>
        <v>0</v>
      </c>
      <c r="G39" s="31" t="s">
        <v>29</v>
      </c>
      <c r="H39" s="31"/>
    </row>
    <row r="40" spans="1:9" ht="10.5" customHeight="1" x14ac:dyDescent="0.35">
      <c r="A40" s="2"/>
      <c r="B40" s="2"/>
      <c r="C40" s="10"/>
      <c r="D40" s="11"/>
      <c r="E40" s="12"/>
      <c r="F40" s="12"/>
      <c r="G40" s="141"/>
      <c r="H40" s="36"/>
    </row>
    <row r="41" spans="1:9" ht="30" customHeight="1" x14ac:dyDescent="0.35">
      <c r="A41" s="13"/>
      <c r="B41" s="87">
        <f>B30*F5+B37</f>
        <v>0</v>
      </c>
      <c r="C41" s="2" t="s">
        <v>30</v>
      </c>
      <c r="E41" s="13"/>
      <c r="F41" s="87">
        <f>(F30*F5)+F39</f>
        <v>0</v>
      </c>
      <c r="G41" s="26" t="s">
        <v>53</v>
      </c>
      <c r="H41" s="35">
        <f>B41-F41+F38</f>
        <v>0</v>
      </c>
    </row>
    <row r="42" spans="1:9" x14ac:dyDescent="0.35">
      <c r="C42" s="14"/>
      <c r="D42" s="15"/>
      <c r="F42" s="155"/>
    </row>
    <row r="43" spans="1:9" ht="33" customHeight="1" x14ac:dyDescent="0.35">
      <c r="C43" s="340" t="s">
        <v>31</v>
      </c>
      <c r="D43" s="341"/>
      <c r="E43" s="341"/>
      <c r="F43" s="342"/>
    </row>
    <row r="44" spans="1:9" x14ac:dyDescent="0.35">
      <c r="A44" s="16"/>
      <c r="C44" s="17"/>
      <c r="D44" s="18"/>
    </row>
    <row r="45" spans="1:9" x14ac:dyDescent="0.35">
      <c r="C45" s="17" t="s">
        <v>32</v>
      </c>
      <c r="D45" s="18"/>
    </row>
    <row r="46" spans="1:9" x14ac:dyDescent="0.35">
      <c r="C46" s="19"/>
      <c r="D46" s="20"/>
    </row>
    <row r="47" spans="1:9" x14ac:dyDescent="0.35">
      <c r="C47" s="19"/>
      <c r="D47" s="20"/>
    </row>
    <row r="48" spans="1:9" x14ac:dyDescent="0.35">
      <c r="C48" s="343"/>
      <c r="D48" s="343"/>
      <c r="E48" s="343"/>
      <c r="F48" s="343"/>
    </row>
    <row r="49" spans="3:7" ht="21" customHeight="1" x14ac:dyDescent="0.35">
      <c r="C49" s="21" t="s">
        <v>33</v>
      </c>
      <c r="D49" s="22"/>
      <c r="E49" s="344" t="s">
        <v>34</v>
      </c>
      <c r="F49" s="344"/>
      <c r="G49" s="142" t="s">
        <v>42</v>
      </c>
    </row>
  </sheetData>
  <sheetProtection password="D85D" sheet="1" objects="1" scenarios="1"/>
  <mergeCells count="10">
    <mergeCell ref="G32:H34"/>
    <mergeCell ref="C43:F43"/>
    <mergeCell ref="C48:F48"/>
    <mergeCell ref="E49:F49"/>
    <mergeCell ref="A1:F4"/>
    <mergeCell ref="G1:G2"/>
    <mergeCell ref="D7:F7"/>
    <mergeCell ref="A11:D11"/>
    <mergeCell ref="A12:A16"/>
    <mergeCell ref="B13:B14"/>
  </mergeCells>
  <pageMargins left="0.7" right="0.7" top="0.78749999999999998" bottom="0.78749999999999998" header="0.51180555555555551" footer="0.51180555555555551"/>
  <pageSetup paperSize="9" scale="59" firstPageNumber="0" orientation="portrait"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13" zoomScaleSheetLayoutView="100" workbookViewId="0">
      <selection activeCell="F15" activeCellId="1" sqref="B15 F15"/>
    </sheetView>
  </sheetViews>
  <sheetFormatPr baseColWidth="10" defaultColWidth="11.453125" defaultRowHeight="14.5" x14ac:dyDescent="0.35"/>
  <cols>
    <col min="1" max="1" width="12.81640625" style="1" customWidth="1"/>
    <col min="2" max="2" width="14.26953125" style="1" customWidth="1"/>
    <col min="3" max="3" width="46.54296875" style="2" customWidth="1"/>
    <col min="4" max="4" width="11" style="3" customWidth="1"/>
    <col min="5" max="5" width="27.7265625" style="2" customWidth="1"/>
    <col min="6" max="6" width="26.453125" style="2" customWidth="1"/>
    <col min="7" max="7" width="105.1796875" style="26" customWidth="1"/>
    <col min="8" max="8" width="16.7265625" style="24" customWidth="1"/>
    <col min="9" max="9" width="11.453125" style="4"/>
    <col min="10" max="16384" width="11.453125" style="2"/>
  </cols>
  <sheetData>
    <row r="1" spans="1:7" ht="15" customHeight="1" x14ac:dyDescent="0.35">
      <c r="A1" s="345" t="s">
        <v>48</v>
      </c>
      <c r="B1" s="345"/>
      <c r="C1" s="345"/>
      <c r="D1" s="345"/>
      <c r="E1" s="345"/>
      <c r="F1" s="345"/>
      <c r="G1" s="346" t="s">
        <v>40</v>
      </c>
    </row>
    <row r="2" spans="1:7" ht="15" customHeight="1" x14ac:dyDescent="0.35">
      <c r="A2" s="345"/>
      <c r="B2" s="345"/>
      <c r="C2" s="345"/>
      <c r="D2" s="345"/>
      <c r="E2" s="345"/>
      <c r="F2" s="345"/>
      <c r="G2" s="347"/>
    </row>
    <row r="3" spans="1:7" ht="15" customHeight="1" x14ac:dyDescent="0.35">
      <c r="A3" s="345"/>
      <c r="B3" s="345"/>
      <c r="C3" s="345"/>
      <c r="D3" s="345"/>
      <c r="E3" s="345"/>
      <c r="F3" s="345"/>
    </row>
    <row r="4" spans="1:7" ht="27" customHeight="1" x14ac:dyDescent="0.35">
      <c r="A4" s="345"/>
      <c r="B4" s="345"/>
      <c r="C4" s="345"/>
      <c r="D4" s="345"/>
      <c r="E4" s="345"/>
      <c r="F4" s="345"/>
      <c r="G4" s="143" t="s">
        <v>39</v>
      </c>
    </row>
    <row r="5" spans="1:7" ht="82.5" customHeight="1" x14ac:dyDescent="0.35">
      <c r="A5" s="23"/>
      <c r="B5" s="23"/>
      <c r="C5" s="37" t="s">
        <v>142</v>
      </c>
      <c r="D5" s="137"/>
      <c r="E5" s="102" t="s">
        <v>0</v>
      </c>
      <c r="F5" s="5">
        <v>12</v>
      </c>
      <c r="G5" s="25" t="s">
        <v>1</v>
      </c>
    </row>
    <row r="6" spans="1:7" ht="31.5" customHeight="1" x14ac:dyDescent="0.35">
      <c r="A6" s="23"/>
      <c r="B6" s="23"/>
      <c r="C6" s="37"/>
      <c r="D6" s="137"/>
      <c r="E6" s="102" t="s">
        <v>50</v>
      </c>
      <c r="F6" s="5">
        <v>12</v>
      </c>
      <c r="G6" s="25" t="s">
        <v>51</v>
      </c>
    </row>
    <row r="7" spans="1:7" ht="33" x14ac:dyDescent="0.35">
      <c r="A7" s="23"/>
      <c r="B7" s="23"/>
      <c r="C7" s="104" t="s">
        <v>139</v>
      </c>
      <c r="D7" s="348" t="s">
        <v>43</v>
      </c>
      <c r="E7" s="348"/>
      <c r="F7" s="349"/>
      <c r="G7" s="26" t="s">
        <v>2</v>
      </c>
    </row>
    <row r="8" spans="1:7" ht="31" x14ac:dyDescent="0.35">
      <c r="A8" s="23"/>
      <c r="B8" s="23"/>
      <c r="C8" s="105" t="s">
        <v>3</v>
      </c>
      <c r="D8" s="38">
        <v>0</v>
      </c>
      <c r="E8" s="103" t="s">
        <v>4</v>
      </c>
      <c r="F8" s="39">
        <v>0</v>
      </c>
    </row>
    <row r="9" spans="1:7" ht="15.5" x14ac:dyDescent="0.35">
      <c r="A9" s="135"/>
      <c r="B9" s="135"/>
      <c r="C9" s="136"/>
      <c r="D9" s="27"/>
      <c r="E9" s="28"/>
      <c r="F9" s="27"/>
      <c r="G9" s="26" t="s">
        <v>52</v>
      </c>
    </row>
    <row r="10" spans="1:7" ht="27.75" customHeight="1" x14ac:dyDescent="0.35">
      <c r="A10" s="293" t="str">
        <f>'Koordinatorin E11b mit Entg'!A10</f>
        <v>Vergleichsstellenbewertung entsprechend TV-L S Stand 01.01.2021:</v>
      </c>
      <c r="B10" s="294"/>
      <c r="C10" s="294"/>
      <c r="D10" s="295"/>
      <c r="E10" s="295"/>
      <c r="F10" s="296"/>
      <c r="G10" s="26" t="s">
        <v>5</v>
      </c>
    </row>
    <row r="11" spans="1:7" ht="15.5" x14ac:dyDescent="0.35">
      <c r="A11" s="350" t="s">
        <v>6</v>
      </c>
      <c r="B11" s="351"/>
      <c r="C11" s="351"/>
      <c r="D11" s="351"/>
      <c r="E11" s="6" t="s">
        <v>7</v>
      </c>
      <c r="F11" s="297"/>
      <c r="G11" s="26" t="s">
        <v>35</v>
      </c>
    </row>
    <row r="12" spans="1:7" ht="50.25" customHeight="1" x14ac:dyDescent="0.35">
      <c r="A12" s="354" t="str">
        <f>'Koordinatorin E11b mit Entg'!A12:A16</f>
        <v>TV-L S Vergleichs-berechnung zur Sicherung des Besser-stellungs-verbots</v>
      </c>
      <c r="B12" s="300"/>
      <c r="C12" s="299" t="s">
        <v>8</v>
      </c>
      <c r="D12" s="7" t="s">
        <v>128</v>
      </c>
      <c r="E12" s="298" t="s">
        <v>9</v>
      </c>
      <c r="F12" s="73">
        <v>0</v>
      </c>
      <c r="G12" s="26" t="s">
        <v>44</v>
      </c>
    </row>
    <row r="13" spans="1:7" ht="15.75" customHeight="1" x14ac:dyDescent="0.35">
      <c r="A13" s="354"/>
      <c r="B13" s="353" t="s">
        <v>10</v>
      </c>
      <c r="C13" s="78"/>
      <c r="D13" s="79"/>
      <c r="E13" s="80"/>
      <c r="F13" s="81"/>
    </row>
    <row r="14" spans="1:7" ht="27" customHeight="1" x14ac:dyDescent="0.35">
      <c r="A14" s="354"/>
      <c r="B14" s="353"/>
      <c r="C14" s="82"/>
      <c r="D14" s="83"/>
      <c r="E14" s="84" t="s">
        <v>11</v>
      </c>
      <c r="F14" s="85"/>
      <c r="G14" s="26" t="s">
        <v>12</v>
      </c>
    </row>
    <row r="15" spans="1:7" ht="17" x14ac:dyDescent="0.4">
      <c r="A15" s="354"/>
      <c r="B15" s="358">
        <f>F17*100/A17</f>
        <v>0</v>
      </c>
      <c r="C15" s="58" t="s">
        <v>13</v>
      </c>
      <c r="D15" s="62" t="s">
        <v>14</v>
      </c>
      <c r="E15" s="62" t="s">
        <v>15</v>
      </c>
      <c r="F15" s="359">
        <v>0</v>
      </c>
      <c r="G15" s="26" t="s">
        <v>57</v>
      </c>
    </row>
    <row r="16" spans="1:7" x14ac:dyDescent="0.35">
      <c r="A16" s="354"/>
      <c r="B16" s="158"/>
      <c r="C16" s="59"/>
      <c r="D16" s="63"/>
      <c r="E16" s="69"/>
      <c r="F16" s="106"/>
    </row>
    <row r="17" spans="1:9" x14ac:dyDescent="0.35">
      <c r="A17" s="301">
        <v>39.4</v>
      </c>
      <c r="B17" s="91">
        <f>A17/100*B15</f>
        <v>0</v>
      </c>
      <c r="C17" s="60" t="s">
        <v>16</v>
      </c>
      <c r="D17" s="64"/>
      <c r="E17" s="70">
        <v>39.4</v>
      </c>
      <c r="F17" s="128">
        <f>E17/100*F15</f>
        <v>0</v>
      </c>
    </row>
    <row r="18" spans="1:9" x14ac:dyDescent="0.35">
      <c r="A18" s="302"/>
      <c r="B18" s="92"/>
      <c r="C18" s="60"/>
      <c r="D18" s="64"/>
      <c r="E18" s="71"/>
      <c r="F18" s="109"/>
    </row>
    <row r="19" spans="1:9" s="9" customFormat="1" ht="29" x14ac:dyDescent="0.35">
      <c r="A19" s="75">
        <v>0</v>
      </c>
      <c r="B19" s="93">
        <f>A19/A17*B17</f>
        <v>0</v>
      </c>
      <c r="C19" s="150" t="s">
        <v>54</v>
      </c>
      <c r="D19" s="65"/>
      <c r="E19" s="146">
        <v>0</v>
      </c>
      <c r="F19" s="147">
        <f>E19/100*F15</f>
        <v>0</v>
      </c>
      <c r="G19" s="140"/>
      <c r="H19" s="29"/>
      <c r="I19" s="8"/>
    </row>
    <row r="20" spans="1:9" s="167" customFormat="1" x14ac:dyDescent="0.35">
      <c r="A20" s="310"/>
      <c r="B20" s="168"/>
      <c r="C20" s="160" t="s">
        <v>55</v>
      </c>
      <c r="D20" s="169"/>
      <c r="E20" s="170">
        <v>0</v>
      </c>
      <c r="F20" s="171">
        <f>E20/100*F15</f>
        <v>0</v>
      </c>
      <c r="G20" s="164"/>
      <c r="H20" s="165"/>
      <c r="I20" s="166"/>
    </row>
    <row r="21" spans="1:9" x14ac:dyDescent="0.35">
      <c r="A21" s="303"/>
      <c r="B21" s="94"/>
      <c r="C21" s="145" t="s">
        <v>49</v>
      </c>
      <c r="D21" s="66"/>
      <c r="E21" s="148">
        <v>0</v>
      </c>
      <c r="F21" s="149">
        <f>E21/100*F15</f>
        <v>0</v>
      </c>
    </row>
    <row r="22" spans="1:9" x14ac:dyDescent="0.35">
      <c r="A22" s="303"/>
      <c r="B22" s="94"/>
      <c r="C22" s="130"/>
      <c r="D22" s="66"/>
      <c r="E22" s="138"/>
      <c r="F22" s="111"/>
    </row>
    <row r="23" spans="1:9" x14ac:dyDescent="0.35">
      <c r="A23" s="303"/>
      <c r="B23" s="94"/>
      <c r="C23" s="131" t="s">
        <v>17</v>
      </c>
      <c r="D23" s="66"/>
      <c r="E23" s="138"/>
      <c r="F23" s="111"/>
    </row>
    <row r="24" spans="1:9" x14ac:dyDescent="0.35">
      <c r="A24" s="303"/>
      <c r="B24" s="94"/>
      <c r="C24" s="129"/>
      <c r="D24" s="63"/>
      <c r="E24" s="139"/>
      <c r="F24" s="112"/>
    </row>
    <row r="25" spans="1:9" ht="29" x14ac:dyDescent="0.35">
      <c r="A25" s="76">
        <v>0</v>
      </c>
      <c r="B25" s="99">
        <f>A25/100*B15</f>
        <v>0</v>
      </c>
      <c r="C25" s="132" t="s">
        <v>45</v>
      </c>
      <c r="D25" s="67">
        <v>0</v>
      </c>
      <c r="E25" s="72">
        <f>SUM(E19:E21)/100*D25</f>
        <v>0</v>
      </c>
      <c r="F25" s="112">
        <f>E25/100*F15</f>
        <v>0</v>
      </c>
      <c r="G25" s="30" t="s">
        <v>36</v>
      </c>
    </row>
    <row r="26" spans="1:9" x14ac:dyDescent="0.35">
      <c r="A26" s="304"/>
      <c r="B26" s="99"/>
      <c r="C26" s="133"/>
      <c r="D26" s="68"/>
      <c r="E26" s="55"/>
      <c r="F26" s="113"/>
      <c r="G26" s="30"/>
    </row>
    <row r="27" spans="1:9" x14ac:dyDescent="0.35">
      <c r="A27" s="76">
        <f>A19</f>
        <v>0</v>
      </c>
      <c r="B27" s="127">
        <f>A27/100*B15</f>
        <v>0</v>
      </c>
      <c r="C27" s="134" t="s">
        <v>18</v>
      </c>
      <c r="D27" s="57"/>
      <c r="E27" s="114">
        <f>SUM(E21:E26)</f>
        <v>0</v>
      </c>
      <c r="F27" s="114">
        <f>SUM(F21:F26)</f>
        <v>0</v>
      </c>
      <c r="G27" s="30"/>
    </row>
    <row r="28" spans="1:9" ht="30" customHeight="1" x14ac:dyDescent="0.35">
      <c r="A28" s="304">
        <f>A27/100*D28</f>
        <v>0</v>
      </c>
      <c r="B28" s="99">
        <f>B27/100*D28</f>
        <v>0</v>
      </c>
      <c r="C28" s="123" t="s">
        <v>19</v>
      </c>
      <c r="D28" s="57">
        <v>21</v>
      </c>
      <c r="E28" s="114">
        <f>SUM(E21:E26)/100*D28</f>
        <v>0</v>
      </c>
      <c r="F28" s="114">
        <f>SUM(F21:F26)/100*D28</f>
        <v>0</v>
      </c>
      <c r="G28" s="26" t="s">
        <v>38</v>
      </c>
    </row>
    <row r="29" spans="1:9" ht="43.5" customHeight="1" x14ac:dyDescent="0.35">
      <c r="A29" s="304"/>
      <c r="B29" s="99"/>
      <c r="C29" s="144" t="s">
        <v>46</v>
      </c>
      <c r="D29" s="57">
        <v>0</v>
      </c>
      <c r="E29" s="44"/>
      <c r="F29" s="114">
        <f>E29/100*F15</f>
        <v>0</v>
      </c>
      <c r="G29" s="26" t="s">
        <v>47</v>
      </c>
    </row>
    <row r="30" spans="1:9" ht="32.25" customHeight="1" x14ac:dyDescent="0.35">
      <c r="A30" s="305">
        <f>SUM(A25:A28)</f>
        <v>0</v>
      </c>
      <c r="B30" s="126">
        <f>SUM(B25:B28)</f>
        <v>0</v>
      </c>
      <c r="C30" s="123" t="s">
        <v>20</v>
      </c>
      <c r="D30" s="45"/>
      <c r="E30" s="124">
        <f>E19+E20+E25+E28+E29</f>
        <v>0</v>
      </c>
      <c r="F30" s="107">
        <f>F19+F20+F25+F28+F29</f>
        <v>0</v>
      </c>
      <c r="G30" s="31" t="s">
        <v>21</v>
      </c>
      <c r="H30" s="32"/>
    </row>
    <row r="31" spans="1:9" x14ac:dyDescent="0.35">
      <c r="A31" s="77"/>
      <c r="B31" s="48"/>
      <c r="C31" s="86"/>
      <c r="D31" s="56"/>
      <c r="E31" s="56"/>
      <c r="F31" s="74"/>
    </row>
    <row r="32" spans="1:9" s="9" customFormat="1" ht="45" customHeight="1" x14ac:dyDescent="0.35">
      <c r="A32" s="306"/>
      <c r="B32" s="88"/>
      <c r="C32" s="61" t="s">
        <v>22</v>
      </c>
      <c r="D32" s="51"/>
      <c r="E32" s="53"/>
      <c r="F32" s="115"/>
      <c r="G32" s="338" t="s">
        <v>41</v>
      </c>
      <c r="H32" s="339"/>
      <c r="I32" s="8"/>
    </row>
    <row r="33" spans="1:9" s="9" customFormat="1" ht="30" customHeight="1" x14ac:dyDescent="0.35">
      <c r="A33" s="173">
        <v>0</v>
      </c>
      <c r="B33" s="174">
        <f>A33</f>
        <v>0</v>
      </c>
      <c r="C33" s="49" t="s">
        <v>23</v>
      </c>
      <c r="D33" s="175">
        <v>0</v>
      </c>
      <c r="E33" s="54"/>
      <c r="F33" s="110"/>
      <c r="G33" s="338"/>
      <c r="H33" s="339"/>
      <c r="I33" s="8"/>
    </row>
    <row r="34" spans="1:9" ht="61.5" customHeight="1" x14ac:dyDescent="0.35">
      <c r="A34" s="303">
        <f>A19/100*A33/12*F6</f>
        <v>0</v>
      </c>
      <c r="B34" s="89">
        <f>B19/100*B33/12*F6</f>
        <v>0</v>
      </c>
      <c r="C34" s="50" t="s">
        <v>24</v>
      </c>
      <c r="D34" s="52"/>
      <c r="E34" s="55">
        <v>0</v>
      </c>
      <c r="F34" s="116">
        <f>E34/100*F15</f>
        <v>0</v>
      </c>
      <c r="G34" s="338"/>
      <c r="H34" s="339"/>
    </row>
    <row r="35" spans="1:9" ht="28.9" customHeight="1" x14ac:dyDescent="0.35">
      <c r="A35" s="303">
        <f>A34/100*D35</f>
        <v>0</v>
      </c>
      <c r="B35" s="89">
        <f>B34/100*D35</f>
        <v>0</v>
      </c>
      <c r="C35" s="47" t="s">
        <v>25</v>
      </c>
      <c r="D35" s="57">
        <v>21</v>
      </c>
      <c r="E35" s="114">
        <f>E34/100*D35</f>
        <v>0</v>
      </c>
      <c r="F35" s="117">
        <f>F34/100*D35</f>
        <v>0</v>
      </c>
      <c r="G35" s="26" t="s">
        <v>37</v>
      </c>
      <c r="H35" s="34"/>
    </row>
    <row r="36" spans="1:9" ht="45.75" customHeight="1" x14ac:dyDescent="0.35">
      <c r="A36" s="304"/>
      <c r="B36" s="172"/>
      <c r="C36" s="144" t="s">
        <v>56</v>
      </c>
      <c r="D36" s="57"/>
      <c r="E36" s="44">
        <f>E34/100*D36</f>
        <v>0</v>
      </c>
      <c r="F36" s="117">
        <f>F34/100*D36</f>
        <v>0</v>
      </c>
      <c r="H36" s="34"/>
    </row>
    <row r="37" spans="1:9" ht="31.5" customHeight="1" x14ac:dyDescent="0.35">
      <c r="A37" s="307">
        <f>SUM(A34:A35)</f>
        <v>0</v>
      </c>
      <c r="B37" s="90">
        <f>SUM(B34:B35)</f>
        <v>0</v>
      </c>
      <c r="C37" s="40" t="s">
        <v>26</v>
      </c>
      <c r="D37" s="41"/>
      <c r="E37" s="114">
        <f>SUM(E34:E36)</f>
        <v>0</v>
      </c>
      <c r="F37" s="117">
        <f>SUM(F34:F36)</f>
        <v>0</v>
      </c>
      <c r="G37" s="33"/>
      <c r="H37" s="34"/>
    </row>
    <row r="38" spans="1:9" ht="40.5" customHeight="1" x14ac:dyDescent="0.35">
      <c r="A38" s="2"/>
      <c r="B38" s="2"/>
      <c r="C38" s="42" t="s">
        <v>27</v>
      </c>
      <c r="D38" s="43"/>
      <c r="E38" s="44">
        <f>(E27*F5+E34)*2.06*0/1000</f>
        <v>0</v>
      </c>
      <c r="F38" s="114">
        <f>E38/100*F15</f>
        <v>0</v>
      </c>
    </row>
    <row r="39" spans="1:9" ht="30.75" customHeight="1" x14ac:dyDescent="0.35">
      <c r="A39" s="2"/>
      <c r="B39" s="2"/>
      <c r="C39" s="40" t="s">
        <v>28</v>
      </c>
      <c r="D39" s="45"/>
      <c r="E39" s="108">
        <f>SUM(E37:E38)</f>
        <v>0</v>
      </c>
      <c r="F39" s="46">
        <f>SUM(F37:F38)</f>
        <v>0</v>
      </c>
      <c r="G39" s="31" t="s">
        <v>29</v>
      </c>
      <c r="H39" s="31"/>
    </row>
    <row r="40" spans="1:9" ht="10.5" customHeight="1" x14ac:dyDescent="0.35">
      <c r="A40" s="2"/>
      <c r="B40" s="2"/>
      <c r="C40" s="10"/>
      <c r="D40" s="11"/>
      <c r="E40" s="12"/>
      <c r="F40" s="12"/>
      <c r="G40" s="141"/>
      <c r="H40" s="36"/>
    </row>
    <row r="41" spans="1:9" ht="30" customHeight="1" x14ac:dyDescent="0.35">
      <c r="A41" s="13"/>
      <c r="B41" s="87">
        <f>B30*F5+B37</f>
        <v>0</v>
      </c>
      <c r="C41" s="2" t="s">
        <v>30</v>
      </c>
      <c r="E41" s="13"/>
      <c r="F41" s="87">
        <f>(F30*F5)+F39</f>
        <v>0</v>
      </c>
      <c r="G41" s="26" t="s">
        <v>53</v>
      </c>
      <c r="H41" s="35">
        <f>B41-F41+F38</f>
        <v>0</v>
      </c>
    </row>
    <row r="42" spans="1:9" x14ac:dyDescent="0.35">
      <c r="C42" s="14"/>
      <c r="D42" s="15"/>
      <c r="F42" s="155"/>
    </row>
    <row r="43" spans="1:9" ht="33" customHeight="1" x14ac:dyDescent="0.35">
      <c r="C43" s="340" t="s">
        <v>31</v>
      </c>
      <c r="D43" s="341"/>
      <c r="E43" s="341"/>
      <c r="F43" s="342"/>
    </row>
    <row r="44" spans="1:9" x14ac:dyDescent="0.35">
      <c r="A44" s="16"/>
      <c r="C44" s="17"/>
      <c r="D44" s="18"/>
    </row>
    <row r="45" spans="1:9" x14ac:dyDescent="0.35">
      <c r="C45" s="17" t="s">
        <v>32</v>
      </c>
      <c r="D45" s="18"/>
    </row>
    <row r="46" spans="1:9" x14ac:dyDescent="0.35">
      <c r="C46" s="19"/>
      <c r="D46" s="20"/>
    </row>
    <row r="47" spans="1:9" x14ac:dyDescent="0.35">
      <c r="C47" s="19"/>
      <c r="D47" s="20"/>
    </row>
    <row r="48" spans="1:9" x14ac:dyDescent="0.35">
      <c r="C48" s="343"/>
      <c r="D48" s="343"/>
      <c r="E48" s="343"/>
      <c r="F48" s="343"/>
    </row>
    <row r="49" spans="3:7" ht="21" customHeight="1" x14ac:dyDescent="0.35">
      <c r="C49" s="21" t="s">
        <v>33</v>
      </c>
      <c r="D49" s="22"/>
      <c r="E49" s="344" t="s">
        <v>34</v>
      </c>
      <c r="F49" s="344"/>
      <c r="G49" s="142" t="s">
        <v>42</v>
      </c>
    </row>
  </sheetData>
  <sheetProtection password="D85D" sheet="1" objects="1" scenarios="1"/>
  <mergeCells count="10">
    <mergeCell ref="G32:H34"/>
    <mergeCell ref="C43:F43"/>
    <mergeCell ref="C48:F48"/>
    <mergeCell ref="E49:F49"/>
    <mergeCell ref="A1:F4"/>
    <mergeCell ref="G1:G2"/>
    <mergeCell ref="D7:F7"/>
    <mergeCell ref="A11:D11"/>
    <mergeCell ref="A12:A16"/>
    <mergeCell ref="B13:B14"/>
  </mergeCells>
  <pageMargins left="0.7" right="0.7" top="0.78749999999999998" bottom="0.78749999999999998" header="0.51180555555555551" footer="0.51180555555555551"/>
  <pageSetup paperSize="9" scale="58" firstPageNumber="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7" zoomScaleSheetLayoutView="100" workbookViewId="0">
      <selection activeCell="F15" activeCellId="1" sqref="B15 F15"/>
    </sheetView>
  </sheetViews>
  <sheetFormatPr baseColWidth="10" defaultColWidth="11.453125" defaultRowHeight="14.5" x14ac:dyDescent="0.35"/>
  <cols>
    <col min="1" max="1" width="12.81640625" style="1" customWidth="1"/>
    <col min="2" max="2" width="14.26953125" style="1" customWidth="1"/>
    <col min="3" max="3" width="46.54296875" style="2" customWidth="1"/>
    <col min="4" max="4" width="11" style="3" customWidth="1"/>
    <col min="5" max="5" width="27.7265625" style="2" customWidth="1"/>
    <col min="6" max="6" width="26.453125" style="2" customWidth="1"/>
    <col min="7" max="7" width="105.1796875" style="26" customWidth="1"/>
    <col min="8" max="8" width="16.7265625" style="24" customWidth="1"/>
    <col min="9" max="9" width="11.453125" style="4"/>
    <col min="10" max="16384" width="11.453125" style="2"/>
  </cols>
  <sheetData>
    <row r="1" spans="1:7" ht="15" customHeight="1" x14ac:dyDescent="0.35">
      <c r="A1" s="345" t="s">
        <v>48</v>
      </c>
      <c r="B1" s="345"/>
      <c r="C1" s="345"/>
      <c r="D1" s="345"/>
      <c r="E1" s="345"/>
      <c r="F1" s="345"/>
      <c r="G1" s="346" t="s">
        <v>40</v>
      </c>
    </row>
    <row r="2" spans="1:7" ht="15" customHeight="1" x14ac:dyDescent="0.35">
      <c r="A2" s="345"/>
      <c r="B2" s="345"/>
      <c r="C2" s="345"/>
      <c r="D2" s="345"/>
      <c r="E2" s="345"/>
      <c r="F2" s="345"/>
      <c r="G2" s="347"/>
    </row>
    <row r="3" spans="1:7" ht="15" customHeight="1" x14ac:dyDescent="0.35">
      <c r="A3" s="345"/>
      <c r="B3" s="345"/>
      <c r="C3" s="345"/>
      <c r="D3" s="345"/>
      <c r="E3" s="345"/>
      <c r="F3" s="345"/>
    </row>
    <row r="4" spans="1:7" ht="27" customHeight="1" x14ac:dyDescent="0.35">
      <c r="A4" s="345"/>
      <c r="B4" s="345"/>
      <c r="C4" s="345"/>
      <c r="D4" s="345"/>
      <c r="E4" s="345"/>
      <c r="F4" s="345"/>
      <c r="G4" s="143" t="s">
        <v>39</v>
      </c>
    </row>
    <row r="5" spans="1:7" ht="83.25" customHeight="1" x14ac:dyDescent="0.35">
      <c r="A5" s="23"/>
      <c r="B5" s="23"/>
      <c r="C5" s="37" t="s">
        <v>143</v>
      </c>
      <c r="D5" s="137"/>
      <c r="E5" s="102" t="s">
        <v>0</v>
      </c>
      <c r="F5" s="5">
        <v>12</v>
      </c>
      <c r="G5" s="25" t="s">
        <v>1</v>
      </c>
    </row>
    <row r="6" spans="1:7" ht="31.5" customHeight="1" x14ac:dyDescent="0.35">
      <c r="A6" s="23"/>
      <c r="B6" s="23"/>
      <c r="C6" s="37"/>
      <c r="D6" s="137"/>
      <c r="E6" s="102" t="s">
        <v>50</v>
      </c>
      <c r="F6" s="5">
        <v>12</v>
      </c>
      <c r="G6" s="25" t="s">
        <v>51</v>
      </c>
    </row>
    <row r="7" spans="1:7" ht="33" x14ac:dyDescent="0.35">
      <c r="A7" s="23"/>
      <c r="B7" s="23"/>
      <c r="C7" s="104" t="s">
        <v>139</v>
      </c>
      <c r="D7" s="348" t="s">
        <v>43</v>
      </c>
      <c r="E7" s="348"/>
      <c r="F7" s="349"/>
      <c r="G7" s="26" t="s">
        <v>2</v>
      </c>
    </row>
    <row r="8" spans="1:7" ht="31" x14ac:dyDescent="0.35">
      <c r="A8" s="23"/>
      <c r="B8" s="23"/>
      <c r="C8" s="105" t="s">
        <v>3</v>
      </c>
      <c r="D8" s="38">
        <v>0</v>
      </c>
      <c r="E8" s="103" t="s">
        <v>4</v>
      </c>
      <c r="F8" s="39">
        <v>0</v>
      </c>
    </row>
    <row r="9" spans="1:7" ht="15.5" x14ac:dyDescent="0.35">
      <c r="A9" s="135"/>
      <c r="B9" s="135"/>
      <c r="C9" s="136"/>
      <c r="D9" s="27"/>
      <c r="E9" s="28"/>
      <c r="F9" s="27"/>
      <c r="G9" s="26" t="s">
        <v>52</v>
      </c>
    </row>
    <row r="10" spans="1:7" ht="27.75" customHeight="1" x14ac:dyDescent="0.35">
      <c r="A10" s="154" t="str">
        <f>'Koordinatorin E11b mit Entg'!A10</f>
        <v>Vergleichsstellenbewertung entsprechend TV-L S Stand 01.01.2021:</v>
      </c>
      <c r="B10" s="118"/>
      <c r="C10" s="118"/>
      <c r="D10" s="119"/>
      <c r="E10" s="119"/>
      <c r="F10" s="121"/>
      <c r="G10" s="26" t="s">
        <v>5</v>
      </c>
    </row>
    <row r="11" spans="1:7" ht="15.5" x14ac:dyDescent="0.35">
      <c r="A11" s="355" t="s">
        <v>6</v>
      </c>
      <c r="B11" s="356"/>
      <c r="C11" s="356"/>
      <c r="D11" s="356"/>
      <c r="E11" s="6" t="s">
        <v>7</v>
      </c>
      <c r="F11" s="120"/>
      <c r="G11" s="26" t="s">
        <v>35</v>
      </c>
    </row>
    <row r="12" spans="1:7" ht="50.25" customHeight="1" x14ac:dyDescent="0.35">
      <c r="A12" s="357" t="s">
        <v>126</v>
      </c>
      <c r="B12" s="98"/>
      <c r="C12" s="100" t="s">
        <v>8</v>
      </c>
      <c r="D12" s="7" t="s">
        <v>127</v>
      </c>
      <c r="E12" s="101" t="s">
        <v>9</v>
      </c>
      <c r="F12" s="73">
        <v>0</v>
      </c>
      <c r="G12" s="26" t="s">
        <v>44</v>
      </c>
    </row>
    <row r="13" spans="1:7" ht="15.75" customHeight="1" x14ac:dyDescent="0.35">
      <c r="A13" s="357"/>
      <c r="B13" s="353" t="s">
        <v>10</v>
      </c>
      <c r="C13" s="78"/>
      <c r="D13" s="79"/>
      <c r="E13" s="80"/>
      <c r="F13" s="81"/>
    </row>
    <row r="14" spans="1:7" ht="27" customHeight="1" x14ac:dyDescent="0.35">
      <c r="A14" s="357"/>
      <c r="B14" s="353"/>
      <c r="C14" s="82"/>
      <c r="D14" s="83"/>
      <c r="E14" s="84" t="s">
        <v>11</v>
      </c>
      <c r="F14" s="85"/>
      <c r="G14" s="26" t="s">
        <v>12</v>
      </c>
    </row>
    <row r="15" spans="1:7" ht="17" x14ac:dyDescent="0.4">
      <c r="A15" s="357"/>
      <c r="B15" s="358">
        <f>F17*100/A17</f>
        <v>0</v>
      </c>
      <c r="C15" s="58" t="s">
        <v>13</v>
      </c>
      <c r="D15" s="62" t="s">
        <v>14</v>
      </c>
      <c r="E15" s="62" t="s">
        <v>15</v>
      </c>
      <c r="F15" s="359">
        <v>0</v>
      </c>
      <c r="G15" s="26" t="s">
        <v>57</v>
      </c>
    </row>
    <row r="16" spans="1:7" x14ac:dyDescent="0.35">
      <c r="A16" s="357"/>
      <c r="B16" s="176"/>
      <c r="C16" s="59"/>
      <c r="D16" s="63"/>
      <c r="E16" s="69"/>
      <c r="F16" s="106"/>
    </row>
    <row r="17" spans="1:9" x14ac:dyDescent="0.35">
      <c r="A17" s="122">
        <v>39.4</v>
      </c>
      <c r="B17" s="91">
        <f>A17/100*B15</f>
        <v>0</v>
      </c>
      <c r="C17" s="60" t="s">
        <v>16</v>
      </c>
      <c r="D17" s="64"/>
      <c r="E17" s="70">
        <v>39.4</v>
      </c>
      <c r="F17" s="128">
        <f>E17/100*F15</f>
        <v>0</v>
      </c>
    </row>
    <row r="18" spans="1:9" x14ac:dyDescent="0.35">
      <c r="A18" s="97"/>
      <c r="B18" s="92"/>
      <c r="C18" s="60"/>
      <c r="D18" s="64"/>
      <c r="E18" s="71"/>
      <c r="F18" s="109"/>
    </row>
    <row r="19" spans="1:9" s="9" customFormat="1" ht="29" x14ac:dyDescent="0.35">
      <c r="A19" s="75">
        <v>0</v>
      </c>
      <c r="B19" s="93">
        <f>A19/A17*B17</f>
        <v>0</v>
      </c>
      <c r="C19" s="150" t="s">
        <v>54</v>
      </c>
      <c r="D19" s="65"/>
      <c r="E19" s="146">
        <v>0</v>
      </c>
      <c r="F19" s="147">
        <f>E19/100*F15</f>
        <v>0</v>
      </c>
      <c r="G19" s="140"/>
      <c r="H19" s="29"/>
      <c r="I19" s="8"/>
    </row>
    <row r="20" spans="1:9" s="167" customFormat="1" x14ac:dyDescent="0.35">
      <c r="A20" s="161"/>
      <c r="B20" s="162"/>
      <c r="C20" s="160" t="s">
        <v>55</v>
      </c>
      <c r="D20" s="163"/>
      <c r="E20" s="146">
        <v>0</v>
      </c>
      <c r="F20" s="147">
        <f>E20/100*F15</f>
        <v>0</v>
      </c>
      <c r="G20" s="164"/>
      <c r="H20" s="165"/>
      <c r="I20" s="166"/>
    </row>
    <row r="21" spans="1:9" x14ac:dyDescent="0.35">
      <c r="A21" s="95"/>
      <c r="B21" s="94"/>
      <c r="C21" s="145" t="s">
        <v>49</v>
      </c>
      <c r="D21" s="66"/>
      <c r="E21" s="148">
        <v>0</v>
      </c>
      <c r="F21" s="149">
        <f>E21/100*F15</f>
        <v>0</v>
      </c>
    </row>
    <row r="22" spans="1:9" x14ac:dyDescent="0.35">
      <c r="A22" s="95"/>
      <c r="B22" s="94"/>
      <c r="C22" s="130"/>
      <c r="D22" s="66"/>
      <c r="E22" s="138"/>
      <c r="F22" s="111"/>
    </row>
    <row r="23" spans="1:9" x14ac:dyDescent="0.35">
      <c r="A23" s="95"/>
      <c r="B23" s="94"/>
      <c r="C23" s="131" t="s">
        <v>17</v>
      </c>
      <c r="D23" s="66"/>
      <c r="E23" s="138"/>
      <c r="F23" s="111"/>
    </row>
    <row r="24" spans="1:9" x14ac:dyDescent="0.35">
      <c r="A24" s="95"/>
      <c r="B24" s="94"/>
      <c r="C24" s="129"/>
      <c r="D24" s="63"/>
      <c r="E24" s="139"/>
      <c r="F24" s="112"/>
    </row>
    <row r="25" spans="1:9" ht="29" x14ac:dyDescent="0.35">
      <c r="A25" s="76">
        <v>0</v>
      </c>
      <c r="B25" s="99">
        <f>A25/100*B15</f>
        <v>0</v>
      </c>
      <c r="C25" s="132" t="s">
        <v>45</v>
      </c>
      <c r="D25" s="67">
        <v>0</v>
      </c>
      <c r="E25" s="72">
        <f>SUM(E19:E21)/100*D25</f>
        <v>0</v>
      </c>
      <c r="F25" s="112">
        <f>E25/100*F15</f>
        <v>0</v>
      </c>
      <c r="G25" s="30" t="s">
        <v>36</v>
      </c>
    </row>
    <row r="26" spans="1:9" x14ac:dyDescent="0.35">
      <c r="A26" s="125"/>
      <c r="B26" s="99"/>
      <c r="C26" s="133"/>
      <c r="D26" s="68"/>
      <c r="E26" s="55"/>
      <c r="F26" s="113"/>
      <c r="G26" s="30"/>
    </row>
    <row r="27" spans="1:9" x14ac:dyDescent="0.35">
      <c r="A27" s="76">
        <f>A19</f>
        <v>0</v>
      </c>
      <c r="B27" s="127">
        <f>A27/100*B15</f>
        <v>0</v>
      </c>
      <c r="C27" s="134" t="s">
        <v>18</v>
      </c>
      <c r="D27" s="57"/>
      <c r="E27" s="114">
        <f>SUM(E21:E26)</f>
        <v>0</v>
      </c>
      <c r="F27" s="114">
        <f>SUM(F21:F26)</f>
        <v>0</v>
      </c>
      <c r="G27" s="30"/>
    </row>
    <row r="28" spans="1:9" ht="30" customHeight="1" x14ac:dyDescent="0.35">
      <c r="A28" s="125">
        <f>A27/100*D28</f>
        <v>0</v>
      </c>
      <c r="B28" s="99">
        <f>B27/100*D28</f>
        <v>0</v>
      </c>
      <c r="C28" s="123" t="s">
        <v>19</v>
      </c>
      <c r="D28" s="57">
        <v>21</v>
      </c>
      <c r="E28" s="114">
        <f>SUM(E21:E26)/100*D28</f>
        <v>0</v>
      </c>
      <c r="F28" s="114">
        <f>SUM(F21:F26)/100*D28</f>
        <v>0</v>
      </c>
      <c r="G28" s="26" t="s">
        <v>38</v>
      </c>
    </row>
    <row r="29" spans="1:9" ht="43.5" customHeight="1" x14ac:dyDescent="0.35">
      <c r="A29" s="125"/>
      <c r="B29" s="99"/>
      <c r="C29" s="144" t="s">
        <v>46</v>
      </c>
      <c r="D29" s="57">
        <v>0</v>
      </c>
      <c r="E29" s="44"/>
      <c r="F29" s="114">
        <f>E29/100*F15</f>
        <v>0</v>
      </c>
      <c r="G29" s="26" t="s">
        <v>47</v>
      </c>
    </row>
    <row r="30" spans="1:9" ht="32.25" customHeight="1" x14ac:dyDescent="0.35">
      <c r="A30" s="152">
        <f>SUM(A25:A28)</f>
        <v>0</v>
      </c>
      <c r="B30" s="126">
        <f>SUM(B25:B28)</f>
        <v>0</v>
      </c>
      <c r="C30" s="123" t="s">
        <v>20</v>
      </c>
      <c r="D30" s="45"/>
      <c r="E30" s="124">
        <f>E19+E20+E25+E28+E29</f>
        <v>0</v>
      </c>
      <c r="F30" s="107">
        <f>F19+F20+F25+F28+F29</f>
        <v>0</v>
      </c>
      <c r="G30" s="31" t="s">
        <v>21</v>
      </c>
      <c r="H30" s="32"/>
    </row>
    <row r="31" spans="1:9" x14ac:dyDescent="0.35">
      <c r="A31" s="77"/>
      <c r="B31" s="48"/>
      <c r="C31" s="86"/>
      <c r="D31" s="56"/>
      <c r="E31" s="56"/>
      <c r="F31" s="74"/>
    </row>
    <row r="32" spans="1:9" s="9" customFormat="1" ht="45" customHeight="1" x14ac:dyDescent="0.35">
      <c r="A32" s="96"/>
      <c r="B32" s="88"/>
      <c r="C32" s="61" t="s">
        <v>22</v>
      </c>
      <c r="D32" s="51"/>
      <c r="E32" s="53"/>
      <c r="F32" s="115"/>
      <c r="G32" s="338" t="s">
        <v>41</v>
      </c>
      <c r="H32" s="339"/>
      <c r="I32" s="8"/>
    </row>
    <row r="33" spans="1:9" s="9" customFormat="1" ht="30" customHeight="1" x14ac:dyDescent="0.35">
      <c r="A33" s="173">
        <v>0</v>
      </c>
      <c r="B33" s="174">
        <f>A33</f>
        <v>0</v>
      </c>
      <c r="C33" s="49" t="s">
        <v>23</v>
      </c>
      <c r="D33" s="175">
        <v>0</v>
      </c>
      <c r="E33" s="54"/>
      <c r="F33" s="110"/>
      <c r="G33" s="338"/>
      <c r="H33" s="339"/>
      <c r="I33" s="8"/>
    </row>
    <row r="34" spans="1:9" ht="61.5" customHeight="1" x14ac:dyDescent="0.35">
      <c r="A34" s="95">
        <f>A19/100*A33/12*F6</f>
        <v>0</v>
      </c>
      <c r="B34" s="89">
        <f>B19/100*B33/12*F6</f>
        <v>0</v>
      </c>
      <c r="C34" s="50" t="s">
        <v>24</v>
      </c>
      <c r="D34" s="52"/>
      <c r="E34" s="55">
        <v>0</v>
      </c>
      <c r="F34" s="116">
        <f>E34/100*F15</f>
        <v>0</v>
      </c>
      <c r="G34" s="338"/>
      <c r="H34" s="339"/>
    </row>
    <row r="35" spans="1:9" ht="28.9" customHeight="1" x14ac:dyDescent="0.35">
      <c r="A35" s="95">
        <f>A34/100*D35</f>
        <v>0</v>
      </c>
      <c r="B35" s="89">
        <f>B34/100*D35</f>
        <v>0</v>
      </c>
      <c r="C35" s="47" t="s">
        <v>25</v>
      </c>
      <c r="D35" s="57">
        <v>21</v>
      </c>
      <c r="E35" s="114">
        <f>E34/100*D35</f>
        <v>0</v>
      </c>
      <c r="F35" s="117">
        <f>F34/100*D35</f>
        <v>0</v>
      </c>
      <c r="G35" s="26" t="s">
        <v>37</v>
      </c>
      <c r="H35" s="34"/>
    </row>
    <row r="36" spans="1:9" ht="45.75" customHeight="1" x14ac:dyDescent="0.35">
      <c r="A36" s="125"/>
      <c r="B36" s="172"/>
      <c r="C36" s="144" t="s">
        <v>56</v>
      </c>
      <c r="D36" s="57"/>
      <c r="E36" s="44">
        <f>E34/100*D36</f>
        <v>0</v>
      </c>
      <c r="F36" s="117">
        <f>F34/100*D36</f>
        <v>0</v>
      </c>
      <c r="H36" s="34"/>
    </row>
    <row r="37" spans="1:9" ht="31.5" customHeight="1" x14ac:dyDescent="0.35">
      <c r="A37" s="153">
        <f>SUM(A34:A35)</f>
        <v>0</v>
      </c>
      <c r="B37" s="90">
        <f>SUM(B34:B35)</f>
        <v>0</v>
      </c>
      <c r="C37" s="40" t="s">
        <v>26</v>
      </c>
      <c r="D37" s="41"/>
      <c r="E37" s="114">
        <f>SUM(E34:E36)</f>
        <v>0</v>
      </c>
      <c r="F37" s="117">
        <f>SUM(F34:F36)</f>
        <v>0</v>
      </c>
      <c r="G37" s="33"/>
      <c r="H37" s="34"/>
    </row>
    <row r="38" spans="1:9" ht="40.5" customHeight="1" x14ac:dyDescent="0.35">
      <c r="A38" s="2"/>
      <c r="B38" s="2"/>
      <c r="C38" s="42" t="s">
        <v>27</v>
      </c>
      <c r="D38" s="43"/>
      <c r="E38" s="44">
        <f>(E27*F5+E34)*2.06*0/1000</f>
        <v>0</v>
      </c>
      <c r="F38" s="114">
        <f>E38/100*F15</f>
        <v>0</v>
      </c>
    </row>
    <row r="39" spans="1:9" ht="30.75" customHeight="1" x14ac:dyDescent="0.35">
      <c r="A39" s="2"/>
      <c r="B39" s="2"/>
      <c r="C39" s="40" t="s">
        <v>28</v>
      </c>
      <c r="D39" s="45"/>
      <c r="E39" s="108">
        <f>SUM(E37:E38)</f>
        <v>0</v>
      </c>
      <c r="F39" s="46">
        <f>SUM(F37:F38)</f>
        <v>0</v>
      </c>
      <c r="G39" s="31" t="s">
        <v>29</v>
      </c>
      <c r="H39" s="31"/>
    </row>
    <row r="40" spans="1:9" ht="10.5" customHeight="1" x14ac:dyDescent="0.35">
      <c r="A40" s="2"/>
      <c r="B40" s="2"/>
      <c r="C40" s="10"/>
      <c r="D40" s="11"/>
      <c r="E40" s="12"/>
      <c r="F40" s="12"/>
      <c r="G40" s="141"/>
      <c r="H40" s="36"/>
    </row>
    <row r="41" spans="1:9" ht="30" customHeight="1" x14ac:dyDescent="0.35">
      <c r="A41" s="13"/>
      <c r="B41" s="87">
        <f>B30*F5+B37</f>
        <v>0</v>
      </c>
      <c r="C41" s="2" t="s">
        <v>30</v>
      </c>
      <c r="E41" s="13"/>
      <c r="F41" s="87">
        <f>(F30*F5)+F39</f>
        <v>0</v>
      </c>
      <c r="G41" s="26" t="s">
        <v>53</v>
      </c>
      <c r="H41" s="35">
        <f>B41-F41+F38</f>
        <v>0</v>
      </c>
    </row>
    <row r="42" spans="1:9" x14ac:dyDescent="0.35">
      <c r="C42" s="14"/>
      <c r="D42" s="15"/>
      <c r="F42" s="155"/>
    </row>
    <row r="43" spans="1:9" ht="33" customHeight="1" x14ac:dyDescent="0.35">
      <c r="C43" s="340" t="s">
        <v>31</v>
      </c>
      <c r="D43" s="341"/>
      <c r="E43" s="341"/>
      <c r="F43" s="342"/>
    </row>
    <row r="44" spans="1:9" x14ac:dyDescent="0.35">
      <c r="A44" s="16"/>
      <c r="C44" s="17"/>
      <c r="D44" s="18"/>
    </row>
    <row r="45" spans="1:9" x14ac:dyDescent="0.35">
      <c r="C45" s="17" t="s">
        <v>32</v>
      </c>
      <c r="D45" s="18"/>
    </row>
    <row r="46" spans="1:9" x14ac:dyDescent="0.35">
      <c r="C46" s="19"/>
      <c r="D46" s="20"/>
    </row>
    <row r="47" spans="1:9" x14ac:dyDescent="0.35">
      <c r="C47" s="19"/>
      <c r="D47" s="20"/>
    </row>
    <row r="48" spans="1:9" x14ac:dyDescent="0.35">
      <c r="C48" s="343"/>
      <c r="D48" s="343"/>
      <c r="E48" s="343"/>
      <c r="F48" s="343"/>
    </row>
    <row r="49" spans="3:7" ht="21" customHeight="1" x14ac:dyDescent="0.35">
      <c r="C49" s="21" t="s">
        <v>33</v>
      </c>
      <c r="D49" s="22"/>
      <c r="E49" s="344" t="s">
        <v>34</v>
      </c>
      <c r="F49" s="344"/>
      <c r="G49" s="142" t="s">
        <v>42</v>
      </c>
    </row>
  </sheetData>
  <sheetProtection password="D85D" sheet="1" objects="1" scenarios="1"/>
  <mergeCells count="10">
    <mergeCell ref="G32:H34"/>
    <mergeCell ref="C43:F43"/>
    <mergeCell ref="C48:F48"/>
    <mergeCell ref="E49:F49"/>
    <mergeCell ref="A1:F4"/>
    <mergeCell ref="G1:G2"/>
    <mergeCell ref="D7:F7"/>
    <mergeCell ref="A11:D11"/>
    <mergeCell ref="A12:A16"/>
    <mergeCell ref="B13:B14"/>
  </mergeCells>
  <pageMargins left="0.7" right="0.7" top="0.78749999999999998" bottom="0.78749999999999998" header="0.51180555555555551" footer="0.51180555555555551"/>
  <pageSetup paperSize="9" scale="59" firstPageNumber="0"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18</vt:i4>
      </vt:variant>
    </vt:vector>
  </HeadingPairs>
  <TitlesOfParts>
    <vt:vector size="24" baseType="lpstr">
      <vt:lpstr>TVL-Allg-Vergleichsb. 2019-21</vt:lpstr>
      <vt:lpstr>TV-L S-Vergleichsb. 2021</vt:lpstr>
      <vt:lpstr>Koordinatorin E11b mit Entg</vt:lpstr>
      <vt:lpstr>FamZ MA mit Entg</vt:lpstr>
      <vt:lpstr>FL MA mit Entg</vt:lpstr>
      <vt:lpstr>FamZ MA TV-L Allg</vt:lpstr>
      <vt:lpstr>'FamZ MA mit Entg'!__xlnm.Print_Area</vt:lpstr>
      <vt:lpstr>'FamZ MA TV-L Allg'!__xlnm.Print_Area</vt:lpstr>
      <vt:lpstr>'FL MA mit Entg'!__xlnm.Print_Area</vt:lpstr>
      <vt:lpstr>'Koordinatorin E11b mit Entg'!__xlnm.Print_Area</vt:lpstr>
      <vt:lpstr>'FamZ MA mit Entg'!__xlnm.Print_Area_0</vt:lpstr>
      <vt:lpstr>'FamZ MA TV-L Allg'!__xlnm.Print_Area_0</vt:lpstr>
      <vt:lpstr>'FL MA mit Entg'!__xlnm.Print_Area_0</vt:lpstr>
      <vt:lpstr>'Koordinatorin E11b mit Entg'!__xlnm.Print_Area_0</vt:lpstr>
      <vt:lpstr>'FamZ MA mit Entg'!__xlnm.Print_Area_0_0</vt:lpstr>
      <vt:lpstr>'FamZ MA TV-L Allg'!__xlnm.Print_Area_0_0</vt:lpstr>
      <vt:lpstr>'FL MA mit Entg'!__xlnm.Print_Area_0_0</vt:lpstr>
      <vt:lpstr>'Koordinatorin E11b mit Entg'!__xlnm.Print_Area_0_0</vt:lpstr>
      <vt:lpstr>'FamZ MA mit Entg'!Druckbereich</vt:lpstr>
      <vt:lpstr>'FamZ MA TV-L Allg'!Druckbereich</vt:lpstr>
      <vt:lpstr>'FL MA mit Entg'!Druckbereich</vt:lpstr>
      <vt:lpstr>'Koordinatorin E11b mit Entg'!Druckbereich</vt:lpstr>
      <vt:lpstr>'TV-L S-Vergleichsb. 2021'!Druckbereich</vt:lpstr>
      <vt:lpstr>'TVL-Allg-Vergleichsb. 2019-21'!Druckbereich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Anastasiades</dc:creator>
  <cp:lastModifiedBy>Nicole Anastasiades</cp:lastModifiedBy>
  <cp:lastPrinted>2015-01-08T13:27:03Z</cp:lastPrinted>
  <dcterms:created xsi:type="dcterms:W3CDTF">2014-12-08T08:30:51Z</dcterms:created>
  <dcterms:modified xsi:type="dcterms:W3CDTF">2021-02-15T12:52:39Z</dcterms:modified>
</cp:coreProperties>
</file>